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5480" windowHeight="11640" tabRatio="962" activeTab="7"/>
  </bookViews>
  <sheets>
    <sheet name="決勝トーナメント" sheetId="1" r:id="rId1"/>
    <sheet name="成績表" sheetId="2" r:id="rId2"/>
    <sheet name="ﾌﾞﾛｯｸ別" sheetId="3" r:id="rId3"/>
    <sheet name="Aﾌﾞﾛｯｸ" sheetId="4" r:id="rId4"/>
    <sheet name="Bﾌﾞﾛｯｸ" sheetId="5" r:id="rId5"/>
    <sheet name="Cﾌﾞﾛｯｸ" sheetId="6" r:id="rId6"/>
    <sheet name="Ｄﾌﾞﾛｯｸ" sheetId="7" r:id="rId7"/>
    <sheet name="Eﾌﾞﾛｯｸ" sheetId="8" r:id="rId8"/>
    <sheet name="Fﾌﾞﾛｯｸ" sheetId="9" r:id="rId9"/>
    <sheet name="Gﾌﾞﾛｯｸ" sheetId="10" r:id="rId10"/>
    <sheet name="Hﾌﾞﾛｯｸ" sheetId="11" r:id="rId11"/>
    <sheet name="Iﾌﾞﾛｯｸ" sheetId="12" r:id="rId12"/>
    <sheet name="Jﾌﾞﾛｯｸ" sheetId="13" r:id="rId13"/>
    <sheet name="Kﾌﾞﾛｯｸ" sheetId="14" r:id="rId14"/>
    <sheet name="Lﾌﾞﾛｯｸ" sheetId="15" r:id="rId15"/>
    <sheet name="Sheet2" sheetId="16" r:id="rId16"/>
  </sheets>
  <definedNames>
    <definedName name="_xlnm.Print_Area" localSheetId="3">'Aﾌﾞﾛｯｸ'!$A$1:$AC$8</definedName>
    <definedName name="_xlnm.Print_Area" localSheetId="4">'Bﾌﾞﾛｯｸ'!$A$1:$AC$8</definedName>
    <definedName name="_xlnm.Print_Area" localSheetId="5">'Cﾌﾞﾛｯｸ'!$A$1:$AC$8</definedName>
    <definedName name="_xlnm.Print_Area" localSheetId="6">'Ｄﾌﾞﾛｯｸ'!$A$1:$AC$8</definedName>
    <definedName name="_xlnm.Print_Area" localSheetId="7">'Eﾌﾞﾛｯｸ'!$A$1:$AC$8</definedName>
    <definedName name="_xlnm.Print_Area" localSheetId="8">'Fﾌﾞﾛｯｸ'!$A$1:$AC$8</definedName>
    <definedName name="_xlnm.Print_Area" localSheetId="9">'Gﾌﾞﾛｯｸ'!$A$1:$Z$7</definedName>
    <definedName name="_xlnm.Print_Area" localSheetId="10">'Hﾌﾞﾛｯｸ'!$A$1:$Z$7</definedName>
    <definedName name="_xlnm.Print_Area" localSheetId="11">'Iﾌﾞﾛｯｸ'!$A$1:$Z$7</definedName>
    <definedName name="_xlnm.Print_Area" localSheetId="12">'Jﾌﾞﾛｯｸ'!$A$1:$Z$7</definedName>
    <definedName name="_xlnm.Print_Area" localSheetId="13">'Kﾌﾞﾛｯｸ'!$A$1:$Z$7</definedName>
    <definedName name="_xlnm.Print_Area" localSheetId="14">'Lﾌﾞﾛｯｸ'!$A$1:$Z$7</definedName>
    <definedName name="_xlnm.Print_Area" localSheetId="2">'ﾌﾞﾛｯｸ別'!#REF!</definedName>
    <definedName name="_xlnm.Print_Area" localSheetId="0">'決勝トーナメント'!$A$1:$T$117</definedName>
    <definedName name="_xlnm.Print_Area" localSheetId="1">'成績表'!$A$1:$S$55</definedName>
  </definedNames>
  <calcPr fullCalcOnLoad="1"/>
</workbook>
</file>

<file path=xl/sharedStrings.xml><?xml version="1.0" encoding="utf-8"?>
<sst xmlns="http://schemas.openxmlformats.org/spreadsheetml/2006/main" count="785" uniqueCount="279">
  <si>
    <t>試合</t>
  </si>
  <si>
    <t>勝数</t>
  </si>
  <si>
    <t>負数</t>
  </si>
  <si>
    <t>引分</t>
  </si>
  <si>
    <t>得点</t>
  </si>
  <si>
    <t>失点</t>
  </si>
  <si>
    <t>差</t>
  </si>
  <si>
    <t>Gブロック</t>
  </si>
  <si>
    <t>Hブロック</t>
  </si>
  <si>
    <t>Ｉブロック</t>
  </si>
  <si>
    <t>Dブロック</t>
  </si>
  <si>
    <t>Ｊブロック</t>
  </si>
  <si>
    <t>Eブロック</t>
  </si>
  <si>
    <t>Ｋブロック</t>
  </si>
  <si>
    <t>Fブロック</t>
  </si>
  <si>
    <t>Ｌブロック</t>
  </si>
  <si>
    <t>☆印は、決勝トーナメント進出決定チーム</t>
  </si>
  <si>
    <t>久寺家エラーズ</t>
  </si>
  <si>
    <t>野田ドンキーズ</t>
  </si>
  <si>
    <t>サンスパッツ</t>
  </si>
  <si>
    <t>Aブロック</t>
  </si>
  <si>
    <t>Cブロック</t>
  </si>
  <si>
    <t>新木ファイターズ</t>
  </si>
  <si>
    <t>トライスター</t>
  </si>
  <si>
    <t>小金原ビクトリー</t>
  </si>
  <si>
    <t>高田ウィンスターズ</t>
  </si>
  <si>
    <t>スーパーフェニックス</t>
  </si>
  <si>
    <t>増尾レッドスターズ</t>
  </si>
  <si>
    <t>清水タイガース</t>
  </si>
  <si>
    <t>野菊野ファイターズ</t>
  </si>
  <si>
    <t>柏南ギャランツ</t>
  </si>
  <si>
    <t>沼南ファイヤーズ</t>
  </si>
  <si>
    <t>カージナルス</t>
  </si>
  <si>
    <t>流山シャークス</t>
  </si>
  <si>
    <t>鰭ヶ崎ジュニアフィンズ</t>
  </si>
  <si>
    <t>新栄ファイヤーズ</t>
  </si>
  <si>
    <t>常盤平ボーイズ</t>
  </si>
  <si>
    <t>高野台ジャガーズ</t>
  </si>
  <si>
    <t>豊上ジュニアーズ</t>
  </si>
  <si>
    <t>豊四季イーグルス</t>
  </si>
  <si>
    <t>江戸川台フェニックス</t>
  </si>
  <si>
    <t>流山ホークス</t>
  </si>
  <si>
    <t>野田ジャガーズ</t>
  </si>
  <si>
    <t>ヤングスターズ</t>
  </si>
  <si>
    <t>我孫子</t>
  </si>
  <si>
    <t>柏</t>
  </si>
  <si>
    <t>旭町サンライズ</t>
  </si>
  <si>
    <t>高柳西エースクラブ</t>
  </si>
  <si>
    <t>新柏ツインズ</t>
  </si>
  <si>
    <t>光ヶ丘シャークス</t>
  </si>
  <si>
    <t>流山</t>
  </si>
  <si>
    <t>前ヶ崎クラブ</t>
  </si>
  <si>
    <t>初石クーガーズ</t>
  </si>
  <si>
    <t>小田急ライオンズ</t>
  </si>
  <si>
    <t>東深井ファイナルズ</t>
  </si>
  <si>
    <t>野田</t>
  </si>
  <si>
    <t>野田ロッキーズ</t>
  </si>
  <si>
    <t>山崎クーガーズ</t>
  </si>
  <si>
    <t>大和田レッズ</t>
  </si>
  <si>
    <t>松戸</t>
  </si>
  <si>
    <t>三郷</t>
  </si>
  <si>
    <t>松葉ニューセラミックス</t>
  </si>
  <si>
    <t>千代田ファイターズ</t>
  </si>
  <si>
    <t>柏ドリームス</t>
  </si>
  <si>
    <t>光インパルス</t>
  </si>
  <si>
    <t>南流ファイターズ</t>
  </si>
  <si>
    <t>流山マリーンズ</t>
  </si>
  <si>
    <t>ありんこアントス</t>
  </si>
  <si>
    <t>花井ヤンキース</t>
  </si>
  <si>
    <t>東部フェニックス</t>
  </si>
  <si>
    <t>東新田ユニオンズ</t>
  </si>
  <si>
    <t>串崎スワローズ</t>
  </si>
  <si>
    <t>五香メッツ</t>
  </si>
  <si>
    <t>八柱サンジュニアーズ</t>
  </si>
  <si>
    <t>友和タイガース</t>
  </si>
  <si>
    <t>リトルキング</t>
  </si>
  <si>
    <t>柏ヤンガーズ</t>
  </si>
  <si>
    <t>加賀シャトルズ</t>
  </si>
  <si>
    <t>伊勢原ジャガーズ</t>
  </si>
  <si>
    <t>柏リアノス</t>
  </si>
  <si>
    <t>北柏スーパーナイン</t>
  </si>
  <si>
    <t>柏ビクトリー</t>
  </si>
  <si>
    <t>向小金ファイターズ</t>
  </si>
  <si>
    <t>加岸ベアーズ</t>
  </si>
  <si>
    <t>中根ヤンキース</t>
  </si>
  <si>
    <t>梅郷パワーズ</t>
  </si>
  <si>
    <t>柳沢イーグルス</t>
  </si>
  <si>
    <t>Ｅブロック</t>
  </si>
  <si>
    <t>Ｆブロック</t>
  </si>
  <si>
    <t>Ｇブロック</t>
  </si>
  <si>
    <t>Ｈブロック</t>
  </si>
  <si>
    <t>Bブロック</t>
  </si>
  <si>
    <t>Ａブロック</t>
  </si>
  <si>
    <t>Ｂブロック</t>
  </si>
  <si>
    <t>Ｃブロック</t>
  </si>
  <si>
    <t>Ｄブロック</t>
  </si>
  <si>
    <t>ブラックタイガース</t>
  </si>
  <si>
    <t>三郷団地ライオンズ</t>
  </si>
  <si>
    <t>アトミック</t>
  </si>
  <si>
    <t>四小地区少年野球クラブ</t>
  </si>
  <si>
    <t>西新田子供会</t>
  </si>
  <si>
    <t>中地ベースボールクラブ</t>
  </si>
  <si>
    <t>カージナルスJr.</t>
  </si>
  <si>
    <t>ブラックバード</t>
  </si>
  <si>
    <t>セントラルパークス</t>
  </si>
  <si>
    <t>藤心ジャガーズ</t>
  </si>
  <si>
    <t>上町少年野球部</t>
  </si>
  <si>
    <t>長崎ＦＬＢ</t>
  </si>
  <si>
    <t>八木南クラブ</t>
  </si>
  <si>
    <t>にしくぼフェニックス　</t>
  </si>
  <si>
    <t>柏ボーイング</t>
  </si>
  <si>
    <t>リトルベアーズ</t>
  </si>
  <si>
    <t>第30回カリフ・マルエス旗争奪少年野球大会ブロック表</t>
  </si>
  <si>
    <t>第30回カリフ・マルエス旗争奪少年野球大会ブロック表</t>
  </si>
  <si>
    <t>はブロック長です。</t>
  </si>
  <si>
    <t>☆1</t>
  </si>
  <si>
    <t>☆2</t>
  </si>
  <si>
    <t>☆1</t>
  </si>
  <si>
    <t>第30回カリフ・マルエス旗争奪少年野球大会決勝トーナメント表</t>
  </si>
  <si>
    <t>計</t>
  </si>
  <si>
    <t>ﾌﾞﾛｯｸ</t>
  </si>
  <si>
    <t>チーム名</t>
  </si>
  <si>
    <t>地区</t>
  </si>
  <si>
    <t>①</t>
  </si>
  <si>
    <t>I-3</t>
  </si>
  <si>
    <t>J-3</t>
  </si>
  <si>
    <t>K-3</t>
  </si>
  <si>
    <t>L-3</t>
  </si>
  <si>
    <t>D面-1</t>
  </si>
  <si>
    <t>②</t>
  </si>
  <si>
    <t>A-1</t>
  </si>
  <si>
    <t>B-1</t>
  </si>
  <si>
    <t>C-1</t>
  </si>
  <si>
    <t>D-1</t>
  </si>
  <si>
    <t>A面-1</t>
  </si>
  <si>
    <t>E-6</t>
  </si>
  <si>
    <t>F-6</t>
  </si>
  <si>
    <t>G-6</t>
  </si>
  <si>
    <t>役員</t>
  </si>
  <si>
    <t>E-2</t>
  </si>
  <si>
    <t>F-2</t>
  </si>
  <si>
    <t>G-2</t>
  </si>
  <si>
    <t>H-2</t>
  </si>
  <si>
    <t>A面-2</t>
  </si>
  <si>
    <t>A-5</t>
  </si>
  <si>
    <t>B-5</t>
  </si>
  <si>
    <t>C-5</t>
  </si>
  <si>
    <t>D-5</t>
  </si>
  <si>
    <t>D面-2</t>
  </si>
  <si>
    <t>準決勝</t>
  </si>
  <si>
    <t>A-4</t>
  </si>
  <si>
    <t>B-4</t>
  </si>
  <si>
    <t>C-4</t>
  </si>
  <si>
    <t>D-4</t>
  </si>
  <si>
    <t>C面-1</t>
  </si>
  <si>
    <t>E-1</t>
  </si>
  <si>
    <t>F-1</t>
  </si>
  <si>
    <t>G-1</t>
  </si>
  <si>
    <t>H-1</t>
  </si>
  <si>
    <t>B面-1</t>
  </si>
  <si>
    <t>I-6</t>
  </si>
  <si>
    <t>J-6</t>
  </si>
  <si>
    <t>K-6</t>
  </si>
  <si>
    <t>L-6</t>
  </si>
  <si>
    <t>I-2</t>
  </si>
  <si>
    <t>J-2</t>
  </si>
  <si>
    <t>K-2</t>
  </si>
  <si>
    <t>L-2</t>
  </si>
  <si>
    <t>B面-2</t>
  </si>
  <si>
    <t>E-5</t>
  </si>
  <si>
    <t>F-5</t>
  </si>
  <si>
    <t>G-5</t>
  </si>
  <si>
    <t>H-5</t>
  </si>
  <si>
    <t>C面-2</t>
  </si>
  <si>
    <t>決勝戦</t>
  </si>
  <si>
    <t>E-4</t>
  </si>
  <si>
    <t>F-4</t>
  </si>
  <si>
    <t>G-4</t>
  </si>
  <si>
    <t>H-4</t>
  </si>
  <si>
    <t>I-1</t>
  </si>
  <si>
    <t>J-1</t>
  </si>
  <si>
    <t>K-1</t>
  </si>
  <si>
    <t>L-1</t>
  </si>
  <si>
    <t>E-7</t>
  </si>
  <si>
    <t>F-7</t>
  </si>
  <si>
    <t>H-6</t>
  </si>
  <si>
    <t>A-3</t>
  </si>
  <si>
    <t>B-3</t>
  </si>
  <si>
    <t>C-3</t>
  </si>
  <si>
    <t>D-3</t>
  </si>
  <si>
    <t>I-5</t>
  </si>
  <si>
    <t>J-5</t>
  </si>
  <si>
    <t>K-5</t>
  </si>
  <si>
    <t>L-5</t>
  </si>
  <si>
    <t>I-4</t>
  </si>
  <si>
    <t>J-4</t>
  </si>
  <si>
    <t>K-4</t>
  </si>
  <si>
    <t>L-4</t>
  </si>
  <si>
    <t>A-2</t>
  </si>
  <si>
    <t>B-2</t>
  </si>
  <si>
    <t>C-2</t>
  </si>
  <si>
    <t>D-2</t>
  </si>
  <si>
    <t>A-7</t>
  </si>
  <si>
    <t>B-7</t>
  </si>
  <si>
    <r>
      <t>C</t>
    </r>
    <r>
      <rPr>
        <sz val="12"/>
        <rFont val="ＭＳ Ｐゴシック"/>
        <family val="3"/>
      </rPr>
      <t>-7</t>
    </r>
  </si>
  <si>
    <t>D-7</t>
  </si>
  <si>
    <t>E-3</t>
  </si>
  <si>
    <t>F-3</t>
  </si>
  <si>
    <t>G-3</t>
  </si>
  <si>
    <t>H-3</t>
  </si>
  <si>
    <t>A-6</t>
  </si>
  <si>
    <t>B-6</t>
  </si>
  <si>
    <t>C-6</t>
  </si>
  <si>
    <t>D-6</t>
  </si>
  <si>
    <t>3位決定戦</t>
  </si>
  <si>
    <t>Ｎｏ</t>
  </si>
  <si>
    <t>ブロック</t>
  </si>
  <si>
    <t>チーム</t>
  </si>
  <si>
    <t>C-7</t>
  </si>
  <si>
    <t>D-7</t>
  </si>
  <si>
    <t>E-7</t>
  </si>
  <si>
    <t>F-7</t>
  </si>
  <si>
    <t>H-6</t>
  </si>
  <si>
    <t>L-5</t>
  </si>
  <si>
    <t>L-6</t>
  </si>
  <si>
    <t>串崎スワローズ</t>
  </si>
  <si>
    <t>初石クーガーズ</t>
  </si>
  <si>
    <t>セントラルパークス</t>
  </si>
  <si>
    <t>加賀シャトルズ</t>
  </si>
  <si>
    <t>野田ロッキーズ</t>
  </si>
  <si>
    <t>流山</t>
  </si>
  <si>
    <t>野田</t>
  </si>
  <si>
    <t>柏</t>
  </si>
  <si>
    <t>松戸</t>
  </si>
  <si>
    <t>我孫子</t>
  </si>
  <si>
    <t>三郷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</si>
  <si>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</si>
  <si>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</si>
  <si>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</si>
  <si>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</si>
  <si>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</si>
  <si>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</si>
  <si>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</si>
  <si>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</si>
  <si>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</si>
  <si>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</si>
  <si>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</si>
  <si>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</si>
  <si>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開会式
日時：平成23年2月6日午前9時
（ﾁｰﾑ集合）8時30分
会場：野田河川敷G（川間）C面
試合開始時間
初日：10:00、12:00
2日目以降：10:00、12:00
ｺｰﾙﾄﾞｹﾞｰﾑ制を採用しているので、ﾁｰﾑ、審判員は早めに準備をお願いします。
会場は全て、野田河川敷G（川間）になります。
</t>
  </si>
  <si>
    <t>2+1</t>
  </si>
  <si>
    <t>2+4</t>
  </si>
  <si>
    <t>野田ロッキーズ</t>
  </si>
  <si>
    <t>A面-1</t>
  </si>
  <si>
    <t>A面-2</t>
  </si>
  <si>
    <t>日程の都合で今回は行いません</t>
  </si>
  <si>
    <t>2/27 9:00</t>
  </si>
  <si>
    <t>2/26 9:00</t>
  </si>
  <si>
    <t>2/26 13:30</t>
  </si>
  <si>
    <t>A面-3</t>
  </si>
  <si>
    <t>2/26 11:00</t>
  </si>
  <si>
    <t>7(7+0)</t>
  </si>
  <si>
    <t>10(7+3)</t>
  </si>
  <si>
    <t>2/27 11:00</t>
  </si>
  <si>
    <t>2/27 13:30</t>
  </si>
  <si>
    <t>D面-3</t>
  </si>
  <si>
    <t>2月27日D面第1試合のチームから各2名</t>
  </si>
  <si>
    <t>2月27日D面第2試合のチームから各2名</t>
  </si>
  <si>
    <t>高野台ジャガーズ</t>
  </si>
  <si>
    <t>決勝戦〔平成23年2月27 日：野田河川敷〕</t>
  </si>
  <si>
    <t>準決勝①〔平成23年2月27 日：野田河川敷〕</t>
  </si>
  <si>
    <t>準決勝②〔平成23年2月27 日：野田河川敷〕</t>
  </si>
  <si>
    <t>流山ホークス</t>
  </si>
  <si>
    <t>豊上ジュニアーズ</t>
  </si>
  <si>
    <t>加岸ベアーズ</t>
  </si>
  <si>
    <t>×</t>
  </si>
  <si>
    <t>-</t>
  </si>
  <si>
    <t>-</t>
  </si>
  <si>
    <t>-</t>
  </si>
  <si>
    <t>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</si>
</sst>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  <numFmt numFmtId="181" formatCode="m/d;@"/>
    <numFmt numFmtId="182" formatCode="mmm\-yyyy"/>
    <numFmt numFmtId="183" formatCode="0.0%"/>
    <numFmt numFmtId="184" formatCode="m/d"/>
  </numFmts>
  <fonts count="58">
    <font>
      <sz val="14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4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name val="ＭＳ ゴシック"/>
      <family val="3"/>
    </font>
    <font>
      <b/>
      <sz val="14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12"/>
      <name val="ＭＳ Ｐゴシック"/>
      <family val="3"/>
    </font>
    <font>
      <b/>
      <sz val="14"/>
      <color indexed="9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明朝"/>
      <family val="1"/>
    </font>
    <font>
      <sz val="14"/>
      <color indexed="60"/>
      <name val="ＭＳ 明朝"/>
      <family val="1"/>
    </font>
    <font>
      <sz val="14"/>
      <color indexed="52"/>
      <name val="ＭＳ 明朝"/>
      <family val="1"/>
    </font>
    <font>
      <sz val="14"/>
      <color indexed="20"/>
      <name val="ＭＳ 明朝"/>
      <family val="1"/>
    </font>
    <font>
      <b/>
      <sz val="14"/>
      <color indexed="52"/>
      <name val="ＭＳ 明朝"/>
      <family val="1"/>
    </font>
    <font>
      <sz val="14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4"/>
      <color indexed="8"/>
      <name val="ＭＳ 明朝"/>
      <family val="1"/>
    </font>
    <font>
      <b/>
      <sz val="14"/>
      <color indexed="63"/>
      <name val="ＭＳ 明朝"/>
      <family val="1"/>
    </font>
    <font>
      <i/>
      <sz val="14"/>
      <color indexed="23"/>
      <name val="ＭＳ 明朝"/>
      <family val="1"/>
    </font>
    <font>
      <sz val="14"/>
      <color indexed="62"/>
      <name val="ＭＳ 明朝"/>
      <family val="1"/>
    </font>
    <font>
      <sz val="14"/>
      <color indexed="17"/>
      <name val="ＭＳ 明朝"/>
      <family val="1"/>
    </font>
    <font>
      <b/>
      <sz val="12"/>
      <color indexed="12"/>
      <name val="ＭＳ Ｐゴシック"/>
      <family val="3"/>
    </font>
    <font>
      <b/>
      <sz val="14"/>
      <color indexed="10"/>
      <name val="ＭＳ Ｐゴシック"/>
      <family val="3"/>
    </font>
    <font>
      <sz val="14"/>
      <color theme="1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0000FF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>
        <color indexed="63"/>
      </bottom>
    </border>
    <border>
      <left/>
      <right style="medium">
        <color indexed="10"/>
      </right>
      <top/>
      <bottom>
        <color indexed="63"/>
      </bottom>
    </border>
    <border>
      <left style="thin"/>
      <right/>
      <top>
        <color indexed="63"/>
      </top>
      <bottom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/>
      <right style="thin"/>
      <top style="medium">
        <color indexed="10"/>
      </top>
      <bottom/>
    </border>
    <border>
      <left style="medium">
        <color rgb="FFFF0000"/>
      </left>
      <right style="thin"/>
      <top style="medium">
        <color rgb="FFFF0000"/>
      </top>
      <bottom/>
    </border>
    <border>
      <left style="medium">
        <color rgb="FFFF0000"/>
      </left>
      <right style="thin"/>
      <top/>
      <bottom/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/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/>
    </border>
    <border>
      <left style="double">
        <color indexed="10"/>
      </left>
      <right style="double">
        <color indexed="10"/>
      </right>
      <top/>
      <bottom/>
    </border>
    <border>
      <left style="double">
        <color indexed="10"/>
      </left>
      <right style="double">
        <color indexed="10"/>
      </right>
      <top/>
      <bottom style="double">
        <color indexed="10"/>
      </bottom>
    </border>
    <border>
      <left/>
      <right/>
      <top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80" fontId="6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0" fontId="4" fillId="0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/>
    </xf>
    <xf numFmtId="183" fontId="8" fillId="0" borderId="10" xfId="42" applyNumberFormat="1" applyFont="1" applyFill="1" applyBorder="1" applyAlignment="1" applyProtection="1">
      <alignment horizontal="center" vertical="center"/>
      <protection/>
    </xf>
    <xf numFmtId="183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vertical="center"/>
    </xf>
    <xf numFmtId="0" fontId="10" fillId="0" borderId="0" xfId="61" applyFont="1" applyFill="1">
      <alignment vertical="center"/>
      <protection/>
    </xf>
    <xf numFmtId="0" fontId="10" fillId="0" borderId="0" xfId="61" applyFont="1" applyFill="1" applyAlignment="1">
      <alignment horizontal="center" vertical="center"/>
      <protection/>
    </xf>
    <xf numFmtId="183" fontId="12" fillId="0" borderId="10" xfId="42" applyNumberFormat="1" applyFont="1" applyFill="1" applyBorder="1" applyAlignment="1">
      <alignment horizontal="center" vertical="center" shrinkToFit="1"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14" xfId="61" applyFont="1" applyFill="1" applyBorder="1">
      <alignment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0" fillId="0" borderId="15" xfId="61" applyFont="1" applyFill="1" applyBorder="1">
      <alignment vertical="center"/>
      <protection/>
    </xf>
    <xf numFmtId="0" fontId="10" fillId="0" borderId="16" xfId="61" applyFont="1" applyFill="1" applyBorder="1" applyAlignment="1">
      <alignment horizontal="center" vertical="center"/>
      <protection/>
    </xf>
    <xf numFmtId="0" fontId="10" fillId="0" borderId="16" xfId="61" applyFont="1" applyFill="1" applyBorder="1">
      <alignment vertical="center"/>
      <protection/>
    </xf>
    <xf numFmtId="0" fontId="10" fillId="33" borderId="14" xfId="61" applyFont="1" applyFill="1" applyBorder="1" applyAlignment="1">
      <alignment horizontal="center" vertical="center"/>
      <protection/>
    </xf>
    <xf numFmtId="0" fontId="10" fillId="33" borderId="14" xfId="61" applyFont="1" applyFill="1" applyBorder="1">
      <alignment vertical="center"/>
      <protection/>
    </xf>
    <xf numFmtId="0" fontId="10" fillId="33" borderId="0" xfId="61" applyFont="1" applyFill="1" applyAlignment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80" fontId="0" fillId="0" borderId="10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4" fillId="0" borderId="0" xfId="63" applyAlignment="1">
      <alignment horizontal="center" vertical="center"/>
      <protection/>
    </xf>
    <xf numFmtId="0" fontId="4" fillId="0" borderId="0" xfId="62" applyAlignment="1">
      <alignment horizontal="right" vertical="center"/>
      <protection/>
    </xf>
    <xf numFmtId="0" fontId="4" fillId="0" borderId="0" xfId="62" applyAlignment="1">
      <alignment horizontal="center" vertical="center"/>
      <protection/>
    </xf>
    <xf numFmtId="0" fontId="4" fillId="0" borderId="0" xfId="62">
      <alignment vertical="center"/>
      <protection/>
    </xf>
    <xf numFmtId="0" fontId="6" fillId="0" borderId="17" xfId="0" applyFont="1" applyBorder="1" applyAlignment="1">
      <alignment vertical="center"/>
    </xf>
    <xf numFmtId="0" fontId="14" fillId="34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4" fillId="0" borderId="0" xfId="62" applyBorder="1">
      <alignment vertical="center"/>
      <protection/>
    </xf>
    <xf numFmtId="0" fontId="4" fillId="0" borderId="0" xfId="63">
      <alignment vertical="center"/>
      <protection/>
    </xf>
    <xf numFmtId="0" fontId="4" fillId="0" borderId="0" xfId="62" applyFill="1" applyAlignment="1">
      <alignment horizontal="right" vertical="center"/>
      <protection/>
    </xf>
    <xf numFmtId="0" fontId="4" fillId="0" borderId="0" xfId="62" applyFill="1" applyAlignment="1">
      <alignment horizontal="center" vertical="center"/>
      <protection/>
    </xf>
    <xf numFmtId="0" fontId="4" fillId="0" borderId="0" xfId="62" applyFill="1">
      <alignment vertical="center"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63" applyFill="1">
      <alignment vertical="center"/>
      <protection/>
    </xf>
    <xf numFmtId="0" fontId="4" fillId="0" borderId="0" xfId="63" applyAlignment="1">
      <alignment horizontal="right" vertical="center"/>
      <protection/>
    </xf>
    <xf numFmtId="0" fontId="4" fillId="0" borderId="0" xfId="63" applyAlignment="1">
      <alignment horizontal="center" vertical="center" shrinkToFi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0" xfId="63" applyFo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4" fillId="0" borderId="19" xfId="63" applyBorder="1">
      <alignment vertical="center"/>
      <protection/>
    </xf>
    <xf numFmtId="0" fontId="4" fillId="0" borderId="20" xfId="63" applyBorder="1">
      <alignment vertical="center"/>
      <protection/>
    </xf>
    <xf numFmtId="0" fontId="4" fillId="0" borderId="21" xfId="63" applyBorder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4" fillId="0" borderId="0" xfId="63" applyBorder="1">
      <alignment vertical="center"/>
      <protection/>
    </xf>
    <xf numFmtId="181" fontId="16" fillId="0" borderId="0" xfId="63" applyNumberFormat="1" applyFont="1" applyBorder="1" applyAlignment="1">
      <alignment horizontal="center" vertical="center"/>
      <protection/>
    </xf>
    <xf numFmtId="0" fontId="4" fillId="0" borderId="0" xfId="63" applyFill="1" applyBorder="1" applyAlignment="1">
      <alignment horizontal="center" vertical="center" shrinkToFit="1"/>
      <protection/>
    </xf>
    <xf numFmtId="0" fontId="4" fillId="0" borderId="22" xfId="63" applyFill="1" applyBorder="1" applyAlignment="1">
      <alignment horizontal="center" vertical="center" shrinkToFit="1"/>
      <protection/>
    </xf>
    <xf numFmtId="0" fontId="16" fillId="0" borderId="0" xfId="63" applyFont="1" applyBorder="1" applyAlignment="1">
      <alignment horizontal="center" vertical="center"/>
      <protection/>
    </xf>
    <xf numFmtId="0" fontId="4" fillId="0" borderId="22" xfId="63" applyBorder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4" fillId="0" borderId="0" xfId="63" applyFill="1" applyBorder="1" applyAlignment="1">
      <alignment horizontal="center" vertical="center"/>
      <protection/>
    </xf>
    <xf numFmtId="0" fontId="4" fillId="0" borderId="23" xfId="63" applyBorder="1">
      <alignment vertical="center"/>
      <protection/>
    </xf>
    <xf numFmtId="0" fontId="4" fillId="0" borderId="24" xfId="63" applyBorder="1">
      <alignment vertical="center"/>
      <protection/>
    </xf>
    <xf numFmtId="0" fontId="4" fillId="0" borderId="25" xfId="63" applyBorder="1">
      <alignment vertical="center"/>
      <protection/>
    </xf>
    <xf numFmtId="0" fontId="4" fillId="0" borderId="0" xfId="63" applyBorder="1" applyAlignment="1">
      <alignment horizontal="right" vertical="center"/>
      <protection/>
    </xf>
    <xf numFmtId="0" fontId="4" fillId="0" borderId="22" xfId="63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Border="1" applyAlignment="1">
      <alignment horizontal="center" vertical="center"/>
      <protection/>
    </xf>
    <xf numFmtId="0" fontId="4" fillId="0" borderId="0" xfId="63" applyFill="1" applyBorder="1">
      <alignment vertical="center"/>
      <protection/>
    </xf>
    <xf numFmtId="0" fontId="4" fillId="0" borderId="0" xfId="63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10" fillId="0" borderId="0" xfId="61" applyFont="1" applyFill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63" applyFont="1" applyBorder="1" applyAlignment="1">
      <alignment horizontal="center" vertical="center"/>
      <protection/>
    </xf>
    <xf numFmtId="0" fontId="4" fillId="0" borderId="0" xfId="63" applyAlignment="1">
      <alignment horizontal="left" vertical="center"/>
      <protection/>
    </xf>
    <xf numFmtId="0" fontId="4" fillId="0" borderId="26" xfId="63" applyBorder="1">
      <alignment vertical="center"/>
      <protection/>
    </xf>
    <xf numFmtId="0" fontId="4" fillId="0" borderId="27" xfId="63" applyBorder="1">
      <alignment vertical="center"/>
      <protection/>
    </xf>
    <xf numFmtId="0" fontId="4" fillId="0" borderId="28" xfId="63" applyFill="1" applyBorder="1" applyAlignment="1">
      <alignment horizontal="center" vertical="center"/>
      <protection/>
    </xf>
    <xf numFmtId="0" fontId="4" fillId="0" borderId="29" xfId="63" applyBorder="1" applyAlignment="1">
      <alignment horizontal="left" vertical="center"/>
      <protection/>
    </xf>
    <xf numFmtId="0" fontId="4" fillId="0" borderId="30" xfId="63" applyBorder="1" applyAlignment="1">
      <alignment horizontal="left" vertical="center"/>
      <protection/>
    </xf>
    <xf numFmtId="0" fontId="4" fillId="0" borderId="31" xfId="63" applyBorder="1">
      <alignment vertical="center"/>
      <protection/>
    </xf>
    <xf numFmtId="0" fontId="4" fillId="0" borderId="28" xfId="63" applyFill="1" applyBorder="1" applyAlignment="1">
      <alignment horizontal="center" vertical="center" shrinkToFit="1"/>
      <protection/>
    </xf>
    <xf numFmtId="0" fontId="4" fillId="0" borderId="32" xfId="63" applyBorder="1">
      <alignment vertical="center"/>
      <protection/>
    </xf>
    <xf numFmtId="0" fontId="4" fillId="0" borderId="33" xfId="63" applyBorder="1" applyAlignment="1">
      <alignment horizontal="left" vertical="center"/>
      <protection/>
    </xf>
    <xf numFmtId="0" fontId="4" fillId="0" borderId="34" xfId="63" applyBorder="1">
      <alignment vertical="center"/>
      <protection/>
    </xf>
    <xf numFmtId="0" fontId="4" fillId="0" borderId="35" xfId="63" applyBorder="1">
      <alignment vertical="center"/>
      <protection/>
    </xf>
    <xf numFmtId="0" fontId="4" fillId="0" borderId="29" xfId="63" applyBorder="1">
      <alignment vertical="center"/>
      <protection/>
    </xf>
    <xf numFmtId="0" fontId="4" fillId="0" borderId="33" xfId="63" applyBorder="1">
      <alignment vertical="center"/>
      <protection/>
    </xf>
    <xf numFmtId="181" fontId="8" fillId="0" borderId="0" xfId="63" applyNumberFormat="1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20" fontId="54" fillId="0" borderId="0" xfId="63" applyNumberFormat="1" applyFont="1" applyBorder="1" applyAlignment="1">
      <alignment horizontal="center" vertical="center"/>
      <protection/>
    </xf>
    <xf numFmtId="0" fontId="54" fillId="0" borderId="0" xfId="63" applyFont="1" applyBorder="1" applyAlignment="1">
      <alignment horizontal="center" vertical="center"/>
      <protection/>
    </xf>
    <xf numFmtId="20" fontId="8" fillId="0" borderId="0" xfId="63" applyNumberFormat="1" applyFont="1" applyBorder="1" applyAlignment="1">
      <alignment horizontal="center" vertical="center"/>
      <protection/>
    </xf>
    <xf numFmtId="0" fontId="54" fillId="0" borderId="31" xfId="63" applyFont="1" applyBorder="1" applyAlignment="1">
      <alignment horizontal="center" vertical="center"/>
      <protection/>
    </xf>
    <xf numFmtId="181" fontId="8" fillId="0" borderId="0" xfId="63" applyNumberFormat="1" applyFont="1" applyBorder="1" applyAlignment="1" quotePrefix="1">
      <alignment horizontal="center" vertical="center"/>
      <protection/>
    </xf>
    <xf numFmtId="181" fontId="54" fillId="0" borderId="0" xfId="63" applyNumberFormat="1" applyFont="1" applyBorder="1" applyAlignment="1" quotePrefix="1">
      <alignment horizontal="center" vertical="center"/>
      <protection/>
    </xf>
    <xf numFmtId="0" fontId="4" fillId="0" borderId="22" xfId="63" applyBorder="1" applyAlignment="1">
      <alignment horizontal="left" vertical="center"/>
      <protection/>
    </xf>
    <xf numFmtId="0" fontId="4" fillId="0" borderId="36" xfId="63" applyBorder="1">
      <alignment vertical="center"/>
      <protection/>
    </xf>
    <xf numFmtId="0" fontId="4" fillId="0" borderId="37" xfId="63" applyBorder="1">
      <alignment vertical="center"/>
      <protection/>
    </xf>
    <xf numFmtId="0" fontId="4" fillId="0" borderId="37" xfId="63" applyBorder="1" applyAlignment="1">
      <alignment horizontal="left" vertical="center"/>
      <protection/>
    </xf>
    <xf numFmtId="0" fontId="4" fillId="0" borderId="38" xfId="63" applyBorder="1">
      <alignment vertical="center"/>
      <protection/>
    </xf>
    <xf numFmtId="0" fontId="4" fillId="0" borderId="39" xfId="63" applyBorder="1">
      <alignment vertical="center"/>
      <protection/>
    </xf>
    <xf numFmtId="0" fontId="4" fillId="0" borderId="38" xfId="63" applyBorder="1" applyAlignment="1">
      <alignment horizontal="left" vertical="center"/>
      <protection/>
    </xf>
    <xf numFmtId="0" fontId="4" fillId="0" borderId="39" xfId="63" applyBorder="1" applyAlignment="1">
      <alignment horizontal="left" vertical="center"/>
      <protection/>
    </xf>
    <xf numFmtId="0" fontId="4" fillId="0" borderId="40" xfId="63" applyBorder="1" applyAlignment="1">
      <alignment horizontal="left" vertical="center"/>
      <protection/>
    </xf>
    <xf numFmtId="0" fontId="4" fillId="0" borderId="0" xfId="63" applyBorder="1" applyAlignment="1">
      <alignment horizontal="left" vertical="center"/>
      <protection/>
    </xf>
    <xf numFmtId="0" fontId="4" fillId="0" borderId="41" xfId="63" applyBorder="1" applyAlignment="1">
      <alignment horizontal="left" vertical="center"/>
      <protection/>
    </xf>
    <xf numFmtId="0" fontId="4" fillId="0" borderId="40" xfId="63" applyBorder="1">
      <alignment vertical="center"/>
      <protection/>
    </xf>
    <xf numFmtId="0" fontId="4" fillId="0" borderId="41" xfId="63" applyBorder="1">
      <alignment vertical="center"/>
      <protection/>
    </xf>
    <xf numFmtId="0" fontId="15" fillId="0" borderId="0" xfId="63" applyFont="1" applyFill="1" applyBorder="1" applyAlignment="1">
      <alignment horizontal="center" vertical="center"/>
      <protection/>
    </xf>
    <xf numFmtId="0" fontId="15" fillId="0" borderId="42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4" fillId="0" borderId="0" xfId="63" applyAlignment="1">
      <alignment horizontal="right" vertical="center"/>
      <protection/>
    </xf>
    <xf numFmtId="0" fontId="6" fillId="0" borderId="43" xfId="63" applyFont="1" applyBorder="1" applyAlignment="1">
      <alignment horizontal="center" vertical="center"/>
      <protection/>
    </xf>
    <xf numFmtId="0" fontId="6" fillId="0" borderId="44" xfId="63" applyFont="1" applyBorder="1" applyAlignment="1">
      <alignment horizontal="center" vertical="center"/>
      <protection/>
    </xf>
    <xf numFmtId="0" fontId="55" fillId="0" borderId="0" xfId="63" applyFont="1" applyFill="1" applyAlignment="1">
      <alignment horizontal="center" vertical="center"/>
      <protection/>
    </xf>
    <xf numFmtId="0" fontId="55" fillId="0" borderId="0" xfId="63" applyFont="1" applyFill="1" applyBorder="1" applyAlignment="1">
      <alignment horizontal="center" vertical="center"/>
      <protection/>
    </xf>
    <xf numFmtId="0" fontId="55" fillId="0" borderId="22" xfId="63" applyFont="1" applyFill="1" applyBorder="1" applyAlignment="1">
      <alignment horizontal="center" vertical="center"/>
      <protection/>
    </xf>
    <xf numFmtId="0" fontId="4" fillId="0" borderId="0" xfId="63" applyAlignment="1">
      <alignment horizontal="center" vertical="center"/>
      <protection/>
    </xf>
    <xf numFmtId="0" fontId="4" fillId="0" borderId="0" xfId="63" applyFill="1" applyBorder="1" applyAlignment="1">
      <alignment horizontal="center" vertical="center" shrinkToFit="1"/>
      <protection/>
    </xf>
    <xf numFmtId="0" fontId="14" fillId="34" borderId="18" xfId="0" applyNumberFormat="1" applyFont="1" applyFill="1" applyBorder="1" applyAlignment="1">
      <alignment horizontal="center" vertical="center"/>
    </xf>
    <xf numFmtId="0" fontId="13" fillId="0" borderId="0" xfId="63" applyFont="1" applyAlignment="1">
      <alignment horizontal="center" vertical="center"/>
      <protection/>
    </xf>
    <xf numFmtId="0" fontId="8" fillId="0" borderId="0" xfId="63" applyFont="1">
      <alignment vertical="center"/>
      <protection/>
    </xf>
    <xf numFmtId="0" fontId="4" fillId="0" borderId="22" xfId="63" applyBorder="1" applyAlignment="1">
      <alignment horizontal="center" vertical="center"/>
      <protection/>
    </xf>
    <xf numFmtId="0" fontId="4" fillId="35" borderId="0" xfId="63" applyFill="1" applyBorder="1" applyAlignment="1">
      <alignment horizontal="center" vertical="center"/>
      <protection/>
    </xf>
    <xf numFmtId="0" fontId="56" fillId="0" borderId="45" xfId="63" applyFont="1" applyBorder="1" applyAlignment="1">
      <alignment vertical="center" textRotation="255"/>
      <protection/>
    </xf>
    <xf numFmtId="0" fontId="56" fillId="0" borderId="46" xfId="63" applyFont="1" applyBorder="1" applyAlignment="1">
      <alignment vertical="center" textRotation="255"/>
      <protection/>
    </xf>
    <xf numFmtId="0" fontId="56" fillId="0" borderId="47" xfId="63" applyFont="1" applyBorder="1" applyAlignment="1">
      <alignment vertical="center" textRotation="255"/>
      <protection/>
    </xf>
    <xf numFmtId="0" fontId="4" fillId="0" borderId="0" xfId="63" applyBorder="1" applyAlignment="1">
      <alignment horizontal="center" vertical="center" shrinkToFit="1"/>
      <protection/>
    </xf>
    <xf numFmtId="0" fontId="4" fillId="35" borderId="0" xfId="63" applyFill="1" applyAlignment="1">
      <alignment horizontal="center" vertical="center"/>
      <protection/>
    </xf>
    <xf numFmtId="0" fontId="4" fillId="35" borderId="22" xfId="63" applyFill="1" applyBorder="1" applyAlignment="1">
      <alignment horizontal="center" vertical="center"/>
      <protection/>
    </xf>
    <xf numFmtId="0" fontId="4" fillId="0" borderId="0" xfId="63" applyBorder="1" applyAlignment="1">
      <alignment horizontal="center" vertical="center"/>
      <protection/>
    </xf>
    <xf numFmtId="0" fontId="4" fillId="0" borderId="48" xfId="63" applyBorder="1" applyAlignment="1">
      <alignment horizontal="center" vertical="center"/>
      <protection/>
    </xf>
    <xf numFmtId="0" fontId="57" fillId="0" borderId="0" xfId="63" applyFont="1" applyAlignment="1">
      <alignment horizontal="center" vertical="center"/>
      <protection/>
    </xf>
    <xf numFmtId="0" fontId="4" fillId="0" borderId="19" xfId="63" applyBorder="1" applyAlignment="1">
      <alignment horizontal="center" vertical="center"/>
      <protection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80" fontId="11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0" fontId="17" fillId="0" borderId="0" xfId="61" applyFont="1" applyFill="1" applyAlignment="1">
      <alignment horizontal="center" vertical="center"/>
      <protection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18" borderId="10" xfId="0" applyFont="1" applyFill="1" applyBorder="1" applyAlignment="1" applyProtection="1">
      <alignment horizontal="left" vertical="center" shrinkToFit="1"/>
      <protection/>
    </xf>
    <xf numFmtId="0" fontId="0" fillId="18" borderId="12" xfId="0" applyFont="1" applyFill="1" applyBorder="1" applyAlignment="1" applyProtection="1">
      <alignment vertical="center"/>
      <protection locked="0"/>
    </xf>
    <xf numFmtId="0" fontId="0" fillId="18" borderId="11" xfId="0" applyFont="1" applyFill="1" applyBorder="1" applyAlignment="1">
      <alignment horizontal="center" vertical="center"/>
    </xf>
    <xf numFmtId="0" fontId="0" fillId="18" borderId="13" xfId="0" applyFont="1" applyFill="1" applyBorder="1" applyAlignment="1" applyProtection="1">
      <alignment vertical="center"/>
      <protection locked="0"/>
    </xf>
    <xf numFmtId="0" fontId="0" fillId="18" borderId="57" xfId="0" applyFont="1" applyFill="1" applyBorder="1" applyAlignment="1">
      <alignment vertical="center"/>
    </xf>
    <xf numFmtId="0" fontId="0" fillId="18" borderId="58" xfId="0" applyFont="1" applyFill="1" applyBorder="1" applyAlignment="1">
      <alignment vertical="center"/>
    </xf>
    <xf numFmtId="0" fontId="0" fillId="18" borderId="59" xfId="0" applyFont="1" applyFill="1" applyBorder="1" applyAlignment="1">
      <alignment vertical="center"/>
    </xf>
    <xf numFmtId="0" fontId="0" fillId="18" borderId="10" xfId="0" applyFont="1" applyFill="1" applyBorder="1" applyAlignment="1" applyProtection="1">
      <alignment vertical="center"/>
      <protection locked="0"/>
    </xf>
    <xf numFmtId="0" fontId="0" fillId="18" borderId="10" xfId="0" applyFont="1" applyFill="1" applyBorder="1" applyAlignment="1" applyProtection="1">
      <alignment vertical="center"/>
      <protection/>
    </xf>
    <xf numFmtId="0" fontId="0" fillId="18" borderId="10" xfId="0" applyFont="1" applyFill="1" applyBorder="1" applyAlignment="1">
      <alignment vertical="center"/>
    </xf>
    <xf numFmtId="180" fontId="0" fillId="18" borderId="10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rihuH20" xfId="61"/>
    <cellStyle name="標準_第28回ｶﾘﾌ杯決勝・審判当番" xfId="62"/>
    <cellStyle name="標準_第29回ｶﾘﾌ杯決勝・審判当番" xfId="63"/>
    <cellStyle name="Followed Hyperlink" xfId="64"/>
    <cellStyle name="良い" xfId="65"/>
  </cellStyles>
  <dxfs count="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zoomScale="75" zoomScaleNormal="75" workbookViewId="0" topLeftCell="A5">
      <selection activeCell="A1" sqref="A1:S1"/>
    </sheetView>
  </sheetViews>
  <sheetFormatPr defaultColWidth="8.796875" defaultRowHeight="17.25"/>
  <cols>
    <col min="1" max="1" width="2.8984375" style="0" customWidth="1"/>
    <col min="2" max="2" width="5" style="0" customWidth="1"/>
    <col min="3" max="4" width="2.8984375" style="0" customWidth="1"/>
    <col min="5" max="5" width="20" style="0" customWidth="1"/>
    <col min="6" max="6" width="1.796875" style="0" hidden="1" customWidth="1"/>
    <col min="7" max="7" width="6" style="0" bestFit="1" customWidth="1"/>
    <col min="8" max="18" width="10" style="0" customWidth="1"/>
    <col min="19" max="19" width="5.09765625" style="0" customWidth="1"/>
    <col min="20" max="20" width="3.296875" style="0" customWidth="1"/>
  </cols>
  <sheetData>
    <row r="1" spans="1:19" ht="24" customHeight="1">
      <c r="A1" s="140" t="s">
        <v>118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ht="18" thickBot="1">
      <c r="A2" s="48"/>
      <c r="B2" s="49"/>
      <c r="C2" s="50"/>
      <c r="D2" s="50"/>
      <c r="E2" s="51" t="s">
        <v>268</v>
      </c>
      <c r="F2" s="51"/>
      <c r="G2" s="51"/>
      <c r="H2" s="51"/>
      <c r="I2" s="51"/>
      <c r="J2" s="51"/>
      <c r="K2" s="51"/>
      <c r="L2" s="51"/>
      <c r="M2" s="51"/>
    </row>
    <row r="3" spans="1:20" ht="18" customHeight="1" thickTop="1">
      <c r="A3" s="48"/>
      <c r="B3" s="49"/>
      <c r="C3" s="50"/>
      <c r="D3" s="50"/>
      <c r="E3" s="139"/>
      <c r="F3" s="139"/>
      <c r="G3" s="139"/>
      <c r="H3" s="52">
        <v>1</v>
      </c>
      <c r="I3" s="52">
        <v>2</v>
      </c>
      <c r="J3" s="52">
        <v>3</v>
      </c>
      <c r="K3" s="52">
        <v>4</v>
      </c>
      <c r="L3" s="52">
        <v>5</v>
      </c>
      <c r="M3" s="52">
        <v>6</v>
      </c>
      <c r="N3" s="52">
        <v>7</v>
      </c>
      <c r="O3" s="52" t="s">
        <v>119</v>
      </c>
      <c r="Q3" s="154" t="s">
        <v>248</v>
      </c>
      <c r="R3" s="155"/>
      <c r="S3" s="155"/>
      <c r="T3" s="156"/>
    </row>
    <row r="4" spans="1:20" ht="17.25">
      <c r="A4" s="48"/>
      <c r="B4" s="49"/>
      <c r="C4" s="50"/>
      <c r="D4" s="50"/>
      <c r="E4" s="139" t="s">
        <v>273</v>
      </c>
      <c r="F4" s="139"/>
      <c r="G4" s="139"/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1</v>
      </c>
      <c r="N4" s="52">
        <v>0</v>
      </c>
      <c r="O4" s="52">
        <v>1</v>
      </c>
      <c r="Q4" s="157"/>
      <c r="R4" s="158"/>
      <c r="S4" s="158"/>
      <c r="T4" s="159"/>
    </row>
    <row r="5" spans="1:20" ht="17.25">
      <c r="A5" s="48"/>
      <c r="B5" s="49"/>
      <c r="C5" s="50"/>
      <c r="D5" s="50"/>
      <c r="E5" s="139" t="s">
        <v>267</v>
      </c>
      <c r="F5" s="139"/>
      <c r="G5" s="139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3</v>
      </c>
      <c r="N5" s="52" t="s">
        <v>274</v>
      </c>
      <c r="O5" s="52">
        <v>3</v>
      </c>
      <c r="Q5" s="157"/>
      <c r="R5" s="158"/>
      <c r="S5" s="158"/>
      <c r="T5" s="159"/>
    </row>
    <row r="6" spans="1:20" ht="17.25">
      <c r="A6" s="48"/>
      <c r="B6" s="49"/>
      <c r="C6" s="50"/>
      <c r="D6" s="50"/>
      <c r="E6" s="53" t="s">
        <v>269</v>
      </c>
      <c r="F6" s="54"/>
      <c r="G6" s="50"/>
      <c r="H6" s="53"/>
      <c r="I6" s="53"/>
      <c r="J6" s="53"/>
      <c r="K6" s="53"/>
      <c r="L6" s="53"/>
      <c r="M6" s="53"/>
      <c r="N6" s="53"/>
      <c r="O6" s="53"/>
      <c r="Q6" s="157"/>
      <c r="R6" s="158"/>
      <c r="S6" s="158"/>
      <c r="T6" s="159"/>
    </row>
    <row r="7" spans="1:20" ht="17.25">
      <c r="A7" s="48"/>
      <c r="B7" s="49"/>
      <c r="C7" s="50"/>
      <c r="D7" s="50"/>
      <c r="E7" s="139"/>
      <c r="F7" s="139"/>
      <c r="G7" s="139"/>
      <c r="H7" s="52">
        <v>1</v>
      </c>
      <c r="I7" s="52">
        <v>2</v>
      </c>
      <c r="J7" s="52">
        <v>3</v>
      </c>
      <c r="K7" s="52">
        <v>4</v>
      </c>
      <c r="L7" s="52">
        <v>5</v>
      </c>
      <c r="M7" s="52">
        <v>6</v>
      </c>
      <c r="N7" s="52">
        <v>7</v>
      </c>
      <c r="O7" s="52" t="s">
        <v>119</v>
      </c>
      <c r="P7" s="55"/>
      <c r="Q7" s="157"/>
      <c r="R7" s="158"/>
      <c r="S7" s="158"/>
      <c r="T7" s="159"/>
    </row>
    <row r="8" spans="1:20" ht="17.25">
      <c r="A8" s="48"/>
      <c r="B8" s="49"/>
      <c r="C8" s="50"/>
      <c r="D8" s="50"/>
      <c r="E8" s="139" t="s">
        <v>271</v>
      </c>
      <c r="F8" s="139"/>
      <c r="G8" s="139"/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 t="s">
        <v>275</v>
      </c>
      <c r="N8" s="52" t="s">
        <v>276</v>
      </c>
      <c r="O8" s="52">
        <v>0</v>
      </c>
      <c r="P8" s="55"/>
      <c r="Q8" s="157"/>
      <c r="R8" s="158"/>
      <c r="S8" s="158"/>
      <c r="T8" s="159"/>
    </row>
    <row r="9" spans="1:20" ht="17.25">
      <c r="A9" s="48"/>
      <c r="B9" s="49"/>
      <c r="C9" s="50"/>
      <c r="D9" s="50"/>
      <c r="E9" s="139" t="s">
        <v>267</v>
      </c>
      <c r="F9" s="139"/>
      <c r="G9" s="139"/>
      <c r="H9" s="52">
        <v>0</v>
      </c>
      <c r="I9" s="52">
        <v>3</v>
      </c>
      <c r="J9" s="52">
        <v>1</v>
      </c>
      <c r="K9" s="52">
        <v>3</v>
      </c>
      <c r="L9" s="52" t="s">
        <v>274</v>
      </c>
      <c r="M9" s="52" t="s">
        <v>277</v>
      </c>
      <c r="N9" s="52" t="s">
        <v>275</v>
      </c>
      <c r="O9" s="52">
        <v>7</v>
      </c>
      <c r="P9" s="55"/>
      <c r="Q9" s="157"/>
      <c r="R9" s="158"/>
      <c r="S9" s="158"/>
      <c r="T9" s="159"/>
    </row>
    <row r="10" spans="1:20" ht="17.25">
      <c r="A10" s="48"/>
      <c r="B10" s="49"/>
      <c r="C10" s="50"/>
      <c r="D10" s="50"/>
      <c r="E10" s="53" t="s">
        <v>270</v>
      </c>
      <c r="F10" s="54"/>
      <c r="G10" s="50"/>
      <c r="H10" s="53"/>
      <c r="I10" s="53"/>
      <c r="J10" s="53"/>
      <c r="K10" s="53"/>
      <c r="L10" s="53"/>
      <c r="M10" s="53"/>
      <c r="N10" s="53"/>
      <c r="O10" s="53"/>
      <c r="Q10" s="157"/>
      <c r="R10" s="158"/>
      <c r="S10" s="158"/>
      <c r="T10" s="159"/>
    </row>
    <row r="11" spans="1:20" ht="17.25">
      <c r="A11" s="48"/>
      <c r="B11" s="49"/>
      <c r="C11" s="50"/>
      <c r="D11" s="50"/>
      <c r="E11" s="139"/>
      <c r="F11" s="139"/>
      <c r="G11" s="139"/>
      <c r="H11" s="52">
        <v>1</v>
      </c>
      <c r="I11" s="52">
        <v>2</v>
      </c>
      <c r="J11" s="52">
        <v>3</v>
      </c>
      <c r="K11" s="52">
        <v>4</v>
      </c>
      <c r="L11" s="52">
        <v>5</v>
      </c>
      <c r="M11" s="52">
        <v>6</v>
      </c>
      <c r="N11" s="52">
        <v>7</v>
      </c>
      <c r="O11" s="52" t="s">
        <v>119</v>
      </c>
      <c r="P11" s="55"/>
      <c r="Q11" s="157"/>
      <c r="R11" s="158"/>
      <c r="S11" s="158"/>
      <c r="T11" s="159"/>
    </row>
    <row r="12" spans="1:20" ht="17.25">
      <c r="A12" s="48"/>
      <c r="B12" s="49"/>
      <c r="C12" s="50"/>
      <c r="D12" s="50"/>
      <c r="E12" s="139" t="s">
        <v>272</v>
      </c>
      <c r="F12" s="139"/>
      <c r="G12" s="139"/>
      <c r="H12" s="52">
        <v>1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1</v>
      </c>
      <c r="P12" s="55"/>
      <c r="Q12" s="157"/>
      <c r="R12" s="158"/>
      <c r="S12" s="158"/>
      <c r="T12" s="159"/>
    </row>
    <row r="13" spans="1:20" ht="17.25">
      <c r="A13" s="48"/>
      <c r="B13" s="49"/>
      <c r="C13" s="50"/>
      <c r="D13" s="50"/>
      <c r="E13" s="139" t="s">
        <v>273</v>
      </c>
      <c r="F13" s="139"/>
      <c r="G13" s="139"/>
      <c r="H13" s="52">
        <v>3</v>
      </c>
      <c r="I13" s="52">
        <v>0</v>
      </c>
      <c r="J13" s="52">
        <v>2</v>
      </c>
      <c r="K13" s="52">
        <v>0</v>
      </c>
      <c r="L13" s="52">
        <v>0</v>
      </c>
      <c r="M13" s="52">
        <v>0</v>
      </c>
      <c r="N13" s="52" t="s">
        <v>278</v>
      </c>
      <c r="O13" s="52">
        <v>5</v>
      </c>
      <c r="P13" s="55"/>
      <c r="Q13" s="157"/>
      <c r="R13" s="158"/>
      <c r="S13" s="158"/>
      <c r="T13" s="159"/>
    </row>
    <row r="14" spans="1:20" ht="17.25">
      <c r="A14" s="56"/>
      <c r="B14" s="57"/>
      <c r="C14" s="58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157"/>
      <c r="R14" s="158"/>
      <c r="S14" s="158"/>
      <c r="T14" s="159"/>
    </row>
    <row r="15" spans="1:20" ht="17.25">
      <c r="A15" s="61"/>
      <c r="B15" s="62" t="s">
        <v>120</v>
      </c>
      <c r="C15" s="55"/>
      <c r="D15" s="55"/>
      <c r="E15" s="63" t="s">
        <v>121</v>
      </c>
      <c r="F15" s="64"/>
      <c r="G15" s="65" t="s">
        <v>122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57"/>
      <c r="R15" s="158"/>
      <c r="S15" s="158"/>
      <c r="T15" s="159"/>
    </row>
    <row r="16" spans="1:20" ht="18" thickBot="1">
      <c r="A16" s="131">
        <v>1</v>
      </c>
      <c r="B16" s="132" t="str">
        <f>IF(F16&lt;&gt;"",VLOOKUP(F16,Sheet2!$A$1:$D$25,2),"")</f>
        <v>E</v>
      </c>
      <c r="C16" s="66"/>
      <c r="D16" s="137" t="s">
        <v>123</v>
      </c>
      <c r="E16" s="129" t="str">
        <f>IF(F16&lt;&gt;"",VLOOKUP(F16,Sheet2!$A$1:$D$25,3),"")</f>
        <v>梅郷パワーズ</v>
      </c>
      <c r="F16" s="137">
        <v>5</v>
      </c>
      <c r="G16" s="127" t="str">
        <f>IF(F16&lt;&gt;"",VLOOKUP(F16,Sheet2!$A$1:$D$25,4),"")</f>
        <v>野田</v>
      </c>
      <c r="H16" s="55"/>
      <c r="I16" s="55"/>
      <c r="J16" s="55"/>
      <c r="K16" s="55"/>
      <c r="L16" s="55"/>
      <c r="M16" s="55"/>
      <c r="N16" s="55"/>
      <c r="O16" s="55"/>
      <c r="P16" s="55"/>
      <c r="Q16" s="157"/>
      <c r="R16" s="158"/>
      <c r="S16" s="158"/>
      <c r="T16" s="159"/>
    </row>
    <row r="17" spans="1:20" ht="17.25">
      <c r="A17" s="131"/>
      <c r="B17" s="133"/>
      <c r="C17" s="67"/>
      <c r="D17" s="137"/>
      <c r="E17" s="130"/>
      <c r="F17" s="137"/>
      <c r="G17" s="128"/>
      <c r="H17" s="93"/>
      <c r="I17" s="93"/>
      <c r="J17" s="93"/>
      <c r="K17" s="93"/>
      <c r="L17" s="93"/>
      <c r="M17" s="93"/>
      <c r="N17" s="103"/>
      <c r="O17" s="92">
        <v>3</v>
      </c>
      <c r="P17" s="55"/>
      <c r="Q17" s="157"/>
      <c r="R17" s="158"/>
      <c r="S17" s="158"/>
      <c r="T17" s="159"/>
    </row>
    <row r="18" spans="1:20" ht="17.25">
      <c r="A18" s="61"/>
      <c r="B18" s="69"/>
      <c r="C18" s="55"/>
      <c r="D18" s="55"/>
      <c r="E18" s="70"/>
      <c r="F18" s="71"/>
      <c r="G18" s="55"/>
      <c r="H18" s="71"/>
      <c r="I18" s="71"/>
      <c r="J18" s="106">
        <v>40593</v>
      </c>
      <c r="K18" s="73" t="s">
        <v>124</v>
      </c>
      <c r="L18" s="73" t="s">
        <v>125</v>
      </c>
      <c r="M18" s="73" t="s">
        <v>126</v>
      </c>
      <c r="N18" s="74" t="s">
        <v>127</v>
      </c>
      <c r="O18" s="55"/>
      <c r="P18" s="55"/>
      <c r="Q18" s="157"/>
      <c r="R18" s="158"/>
      <c r="S18" s="158"/>
      <c r="T18" s="159"/>
    </row>
    <row r="19" spans="1:20" ht="18" thickBot="1">
      <c r="A19" s="61"/>
      <c r="B19" s="69"/>
      <c r="C19" s="55"/>
      <c r="D19" s="55"/>
      <c r="E19" s="70"/>
      <c r="F19" s="71"/>
      <c r="G19" s="55"/>
      <c r="H19" s="71"/>
      <c r="I19" s="71"/>
      <c r="J19" s="75" t="s">
        <v>128</v>
      </c>
      <c r="K19" s="73" t="str">
        <f>VLOOKUP(K18,Sheet2!$G$1:$H$78,2)</f>
        <v>柏ビクトリー</v>
      </c>
      <c r="L19" s="73" t="str">
        <f>VLOOKUP(L18,Sheet2!$G$1:$H$78,2)</f>
        <v>柏ボーイング</v>
      </c>
      <c r="M19" s="73" t="str">
        <f>VLOOKUP(M18,Sheet2!$G$1:$H$78,2)</f>
        <v>東部フェニックス</v>
      </c>
      <c r="N19" s="74" t="str">
        <f>VLOOKUP(N18,Sheet2!$G$1:$H$78,2)</f>
        <v>沼南ファイヤーズ</v>
      </c>
      <c r="O19" s="55"/>
      <c r="P19" s="55"/>
      <c r="Q19" s="157"/>
      <c r="R19" s="158"/>
      <c r="S19" s="158"/>
      <c r="T19" s="159"/>
    </row>
    <row r="20" spans="1:20" ht="17.25">
      <c r="A20" s="131">
        <v>2</v>
      </c>
      <c r="B20" s="132" t="str">
        <f>IF(F20&lt;&gt;"",VLOOKUP(F20,Sheet2!$A$1:$D$25,2),"")</f>
        <v>D</v>
      </c>
      <c r="C20" s="66"/>
      <c r="D20" s="137" t="s">
        <v>129</v>
      </c>
      <c r="E20" s="129" t="str">
        <f>IF(F20&lt;&gt;"",VLOOKUP(F20,Sheet2!$A$1:$D$25,3),"")</f>
        <v>トライスター</v>
      </c>
      <c r="F20" s="137">
        <v>16</v>
      </c>
      <c r="G20" s="127" t="str">
        <f>IF(F20&lt;&gt;"",VLOOKUP(F20,Sheet2!$A$1:$D$25,4),"")</f>
        <v>柏</v>
      </c>
      <c r="H20" s="71"/>
      <c r="I20" s="71"/>
      <c r="J20" s="71"/>
      <c r="K20" s="71"/>
      <c r="L20" s="71"/>
      <c r="M20" s="71"/>
      <c r="N20" s="71"/>
      <c r="O20" s="115"/>
      <c r="P20" s="55" t="s">
        <v>260</v>
      </c>
      <c r="Q20" s="157"/>
      <c r="R20" s="158"/>
      <c r="S20" s="158"/>
      <c r="T20" s="159"/>
    </row>
    <row r="21" spans="1:20" ht="17.25">
      <c r="A21" s="131"/>
      <c r="B21" s="133"/>
      <c r="C21" s="67"/>
      <c r="D21" s="137"/>
      <c r="E21" s="130"/>
      <c r="F21" s="137"/>
      <c r="G21" s="128"/>
      <c r="H21" s="67"/>
      <c r="I21" s="67"/>
      <c r="J21" s="67"/>
      <c r="K21" s="67"/>
      <c r="L21" s="68"/>
      <c r="M21" s="92">
        <v>2</v>
      </c>
      <c r="N21" s="71"/>
      <c r="O21" s="116"/>
      <c r="P21" s="55"/>
      <c r="Q21" s="157"/>
      <c r="R21" s="158"/>
      <c r="S21" s="158"/>
      <c r="T21" s="159"/>
    </row>
    <row r="22" spans="1:20" ht="18" thickBot="1">
      <c r="A22" s="61"/>
      <c r="B22" s="77"/>
      <c r="C22" s="71"/>
      <c r="D22" s="55"/>
      <c r="E22" s="70"/>
      <c r="F22" s="71"/>
      <c r="G22" s="55"/>
      <c r="H22" s="72">
        <v>40580</v>
      </c>
      <c r="I22" s="47" t="s">
        <v>130</v>
      </c>
      <c r="J22" s="47" t="s">
        <v>131</v>
      </c>
      <c r="K22" s="47" t="s">
        <v>132</v>
      </c>
      <c r="L22" s="78" t="s">
        <v>133</v>
      </c>
      <c r="M22" s="96"/>
      <c r="N22" s="71"/>
      <c r="O22" s="117">
        <v>4</v>
      </c>
      <c r="P22" s="55"/>
      <c r="Q22" s="157"/>
      <c r="R22" s="158"/>
      <c r="S22" s="158"/>
      <c r="T22" s="159"/>
    </row>
    <row r="23" spans="1:20" ht="17.25">
      <c r="A23" s="61"/>
      <c r="B23" s="77"/>
      <c r="C23" s="71"/>
      <c r="D23" s="55"/>
      <c r="E23" s="70"/>
      <c r="F23" s="71"/>
      <c r="G23" s="55"/>
      <c r="H23" s="75" t="s">
        <v>134</v>
      </c>
      <c r="I23" s="73" t="str">
        <f>VLOOKUP(I22,Sheet2!$G$1:$H$78,2)</f>
        <v>ブラックタイガース</v>
      </c>
      <c r="J23" s="73" t="str">
        <f>VLOOKUP(J22,Sheet2!$G$1:$H$78,2)</f>
        <v>江戸川台フェニックス</v>
      </c>
      <c r="K23" s="73" t="str">
        <f>VLOOKUP(K22,Sheet2!$G$1:$H$78,2)</f>
        <v>南流ファイターズ</v>
      </c>
      <c r="L23" s="99" t="str">
        <f>VLOOKUP(L22,Sheet2!$G$1:$H$78,2)</f>
        <v>リトルキング</v>
      </c>
      <c r="M23" s="101"/>
      <c r="N23" s="93"/>
      <c r="O23" s="76"/>
      <c r="P23" s="55"/>
      <c r="Q23" s="157"/>
      <c r="R23" s="158"/>
      <c r="S23" s="158"/>
      <c r="T23" s="159"/>
    </row>
    <row r="24" spans="1:20" ht="18" thickBot="1">
      <c r="A24" s="131">
        <v>3</v>
      </c>
      <c r="B24" s="132" t="str">
        <f>IF(F24&lt;&gt;"",VLOOKUP(F24,Sheet2!$A$1:$D$25,2),"")</f>
        <v>J</v>
      </c>
      <c r="C24" s="66"/>
      <c r="D24" s="137" t="s">
        <v>123</v>
      </c>
      <c r="E24" s="129" t="str">
        <f>IF(F24&lt;&gt;"",VLOOKUP(F24,Sheet2!$A$1:$D$25,3),"")</f>
        <v>増尾レッドスターズ</v>
      </c>
      <c r="F24" s="137">
        <v>10</v>
      </c>
      <c r="G24" s="127" t="str">
        <f>IF(F24&lt;&gt;"",VLOOKUP(F24,Sheet2!$A$1:$D$25,4),"")</f>
        <v>柏</v>
      </c>
      <c r="H24" s="98"/>
      <c r="I24" s="98"/>
      <c r="J24" s="98"/>
      <c r="K24" s="98"/>
      <c r="L24" s="100"/>
      <c r="M24" s="92">
        <v>6</v>
      </c>
      <c r="N24" s="55"/>
      <c r="O24" s="76"/>
      <c r="P24" s="55"/>
      <c r="Q24" s="157"/>
      <c r="R24" s="158"/>
      <c r="S24" s="158"/>
      <c r="T24" s="159"/>
    </row>
    <row r="25" spans="1:20" ht="18" thickBot="1">
      <c r="A25" s="131"/>
      <c r="B25" s="133"/>
      <c r="C25" s="67"/>
      <c r="D25" s="137"/>
      <c r="E25" s="130"/>
      <c r="F25" s="137"/>
      <c r="G25" s="128"/>
      <c r="H25" s="55"/>
      <c r="I25" s="55"/>
      <c r="J25" s="55"/>
      <c r="K25" s="55"/>
      <c r="L25" s="55"/>
      <c r="M25" s="55"/>
      <c r="N25" s="55"/>
      <c r="O25" s="76"/>
      <c r="P25" s="55"/>
      <c r="Q25" s="160"/>
      <c r="R25" s="161"/>
      <c r="S25" s="161"/>
      <c r="T25" s="162"/>
    </row>
    <row r="26" spans="1:19" ht="18.75" thickBot="1" thickTop="1">
      <c r="A26" s="61"/>
      <c r="B26" s="69"/>
      <c r="C26" s="55"/>
      <c r="D26" s="55"/>
      <c r="E26" s="70"/>
      <c r="F26" s="71"/>
      <c r="G26" s="55"/>
      <c r="H26" s="55"/>
      <c r="I26" s="55"/>
      <c r="J26" s="55"/>
      <c r="K26" s="106">
        <v>40594</v>
      </c>
      <c r="L26" s="78" t="s">
        <v>135</v>
      </c>
      <c r="M26" s="78" t="s">
        <v>136</v>
      </c>
      <c r="N26" s="78" t="s">
        <v>137</v>
      </c>
      <c r="O26" s="83" t="s">
        <v>196</v>
      </c>
      <c r="P26" s="55"/>
      <c r="Q26" s="55"/>
      <c r="R26" s="55"/>
      <c r="S26" s="55"/>
    </row>
    <row r="27" spans="1:19" ht="17.25">
      <c r="A27" s="82"/>
      <c r="B27" s="69"/>
      <c r="C27" s="55"/>
      <c r="D27" s="55"/>
      <c r="E27" s="70"/>
      <c r="F27" s="71"/>
      <c r="G27" s="55"/>
      <c r="H27" s="55"/>
      <c r="I27" s="55"/>
      <c r="J27" s="55"/>
      <c r="K27" s="75" t="s">
        <v>128</v>
      </c>
      <c r="L27" s="73" t="str">
        <f>VLOOKUP(L26,Sheet2!$G$1:$H$78,2)</f>
        <v>新栄ファイヤーズ</v>
      </c>
      <c r="M27" s="73" t="str">
        <f>VLOOKUP(M26,Sheet2!$G$1:$H$78,2)</f>
        <v>柏ヤンガーズ</v>
      </c>
      <c r="N27" s="73" t="str">
        <f>VLOOKUP(N26,Sheet2!$G$1:$H$78,2)</f>
        <v>上町少年野球部</v>
      </c>
      <c r="O27" s="73" t="str">
        <f>VLOOKUP(O26,Sheet2!$G$1:$H$78,2)</f>
        <v>東深井ファイナルズ</v>
      </c>
      <c r="P27" s="115"/>
      <c r="Q27" s="92">
        <v>0</v>
      </c>
      <c r="R27" s="55"/>
      <c r="S27" s="55"/>
    </row>
    <row r="28" spans="1:19" ht="17.25">
      <c r="A28" s="131">
        <v>4</v>
      </c>
      <c r="B28" s="132" t="str">
        <f>IF(F28&lt;&gt;"",VLOOKUP(F28,Sheet2!$A$1:$D$25,2),"")</f>
        <v>A</v>
      </c>
      <c r="C28" s="66"/>
      <c r="D28" s="137" t="s">
        <v>129</v>
      </c>
      <c r="E28" s="129" t="str">
        <f>IF(F28&lt;&gt;"",VLOOKUP(F28,Sheet2!$A$1:$D$25,3),"")</f>
        <v>ブラックタイガース</v>
      </c>
      <c r="F28" s="137">
        <v>13</v>
      </c>
      <c r="G28" s="127" t="str">
        <f>IF(F28&lt;&gt;"",VLOOKUP(F28,Sheet2!$A$1:$D$25,4),"")</f>
        <v>我孫子</v>
      </c>
      <c r="H28" s="71"/>
      <c r="I28" s="71"/>
      <c r="J28" s="71"/>
      <c r="K28" s="71"/>
      <c r="L28" s="71"/>
      <c r="M28" s="71"/>
      <c r="N28" s="71"/>
      <c r="O28" s="71"/>
      <c r="P28" s="116"/>
      <c r="Q28" s="55"/>
      <c r="R28" s="55"/>
      <c r="S28" s="55"/>
    </row>
    <row r="29" spans="1:19" ht="17.25">
      <c r="A29" s="131"/>
      <c r="B29" s="133"/>
      <c r="C29" s="67"/>
      <c r="D29" s="137"/>
      <c r="E29" s="130"/>
      <c r="F29" s="137"/>
      <c r="G29" s="128"/>
      <c r="H29" s="67"/>
      <c r="I29" s="67"/>
      <c r="J29" s="67"/>
      <c r="K29" s="67"/>
      <c r="L29" s="68"/>
      <c r="M29" s="92">
        <v>1</v>
      </c>
      <c r="N29" s="71"/>
      <c r="O29" s="71"/>
      <c r="P29" s="116"/>
      <c r="Q29" s="55"/>
      <c r="R29" s="55"/>
      <c r="S29" s="55"/>
    </row>
    <row r="30" spans="1:19" ht="18" thickBot="1">
      <c r="A30" s="61"/>
      <c r="B30" s="77"/>
      <c r="C30" s="71"/>
      <c r="D30" s="55"/>
      <c r="E30" s="70"/>
      <c r="F30" s="71"/>
      <c r="G30" s="55"/>
      <c r="H30" s="72">
        <v>40580</v>
      </c>
      <c r="I30" s="78" t="s">
        <v>139</v>
      </c>
      <c r="J30" s="78" t="s">
        <v>140</v>
      </c>
      <c r="K30" s="78" t="s">
        <v>141</v>
      </c>
      <c r="L30" s="78" t="s">
        <v>142</v>
      </c>
      <c r="M30" s="96"/>
      <c r="N30" s="71"/>
      <c r="O30" s="71"/>
      <c r="P30" s="116"/>
      <c r="Q30" s="55"/>
      <c r="R30" s="55"/>
      <c r="S30" s="55"/>
    </row>
    <row r="31" spans="1:19" ht="17.25">
      <c r="A31" s="61"/>
      <c r="B31" s="77"/>
      <c r="C31" s="71"/>
      <c r="D31" s="55"/>
      <c r="E31" s="70"/>
      <c r="F31" s="71"/>
      <c r="G31" s="55"/>
      <c r="H31" s="75" t="s">
        <v>143</v>
      </c>
      <c r="I31" s="73" t="str">
        <f>VLOOKUP(I30,Sheet2!$G$1:$H$78,2)</f>
        <v>小金原ビクトリー</v>
      </c>
      <c r="J31" s="73" t="str">
        <f>VLOOKUP(J30,Sheet2!$G$1:$H$78,2)</f>
        <v>高野台ジャガーズ</v>
      </c>
      <c r="K31" s="73" t="str">
        <f>VLOOKUP(K30,Sheet2!$G$1:$H$78,2)</f>
        <v>高柳西エースクラブ</v>
      </c>
      <c r="L31" s="99" t="str">
        <f>VLOOKUP(L30,Sheet2!$G$1:$H$78,2)</f>
        <v>加賀シャトルズ</v>
      </c>
      <c r="M31" s="101"/>
      <c r="N31" s="103"/>
      <c r="O31" s="71"/>
      <c r="P31" s="116"/>
      <c r="Q31" s="55"/>
      <c r="R31" s="55"/>
      <c r="S31" s="55"/>
    </row>
    <row r="32" spans="1:19" ht="18" thickBot="1">
      <c r="A32" s="131">
        <v>5</v>
      </c>
      <c r="B32" s="132" t="str">
        <f>IF(F32&lt;&gt;"",VLOOKUP(F32,Sheet2!$A$1:$D$25,2),"")</f>
        <v>L</v>
      </c>
      <c r="C32" s="66"/>
      <c r="D32" s="137" t="s">
        <v>123</v>
      </c>
      <c r="E32" s="129" t="str">
        <f>IF(F32&lt;&gt;"",VLOOKUP(F32,Sheet2!$A$1:$D$25,3),"")</f>
        <v>カージナルス</v>
      </c>
      <c r="F32" s="137">
        <v>12</v>
      </c>
      <c r="G32" s="127" t="str">
        <f>IF(F32&lt;&gt;"",VLOOKUP(F32,Sheet2!$A$1:$D$25,4),"")</f>
        <v>流山</v>
      </c>
      <c r="H32" s="98"/>
      <c r="I32" s="98"/>
      <c r="J32" s="98"/>
      <c r="K32" s="98"/>
      <c r="L32" s="100"/>
      <c r="M32" s="92">
        <v>2</v>
      </c>
      <c r="N32" s="76"/>
      <c r="O32" s="71"/>
      <c r="P32" s="116"/>
      <c r="Q32" s="55"/>
      <c r="R32" s="55"/>
      <c r="S32" s="55"/>
    </row>
    <row r="33" spans="1:19" ht="18" thickBot="1">
      <c r="A33" s="131"/>
      <c r="B33" s="133"/>
      <c r="C33" s="67"/>
      <c r="D33" s="137"/>
      <c r="E33" s="130"/>
      <c r="F33" s="137"/>
      <c r="G33" s="128"/>
      <c r="H33" s="55"/>
      <c r="I33" s="55"/>
      <c r="J33" s="55"/>
      <c r="K33" s="55"/>
      <c r="L33" s="55"/>
      <c r="M33" s="55"/>
      <c r="N33" s="76"/>
      <c r="O33" s="71"/>
      <c r="P33" s="116" t="s">
        <v>261</v>
      </c>
      <c r="Q33" s="55"/>
      <c r="R33" s="55"/>
      <c r="S33" s="55"/>
    </row>
    <row r="34" spans="1:19" ht="17.25">
      <c r="A34" s="61"/>
      <c r="B34" s="69"/>
      <c r="C34" s="55"/>
      <c r="D34" s="55"/>
      <c r="E34" s="70"/>
      <c r="F34" s="71"/>
      <c r="G34" s="55"/>
      <c r="H34" s="71"/>
      <c r="I34" s="71"/>
      <c r="J34" s="106">
        <v>40593</v>
      </c>
      <c r="K34" s="47" t="s">
        <v>144</v>
      </c>
      <c r="L34" s="47" t="s">
        <v>145</v>
      </c>
      <c r="M34" s="47" t="s">
        <v>146</v>
      </c>
      <c r="N34" s="78" t="s">
        <v>147</v>
      </c>
      <c r="O34" s="118"/>
      <c r="P34" s="76"/>
      <c r="Q34" s="55"/>
      <c r="R34" s="55"/>
      <c r="S34" s="55"/>
    </row>
    <row r="35" spans="1:19" ht="17.25">
      <c r="A35" s="82"/>
      <c r="B35" s="69"/>
      <c r="C35" s="55"/>
      <c r="D35" s="55"/>
      <c r="E35" s="70"/>
      <c r="F35" s="71"/>
      <c r="G35" s="55"/>
      <c r="H35" s="71"/>
      <c r="I35" s="71"/>
      <c r="J35" s="75" t="s">
        <v>148</v>
      </c>
      <c r="K35" s="73" t="str">
        <f>VLOOKUP(K34,Sheet2!$G$1:$H$78,2)</f>
        <v>野菊野ファイターズ</v>
      </c>
      <c r="L35" s="73" t="str">
        <f>VLOOKUP(L34,Sheet2!$G$1:$H$78,2)</f>
        <v>中根ヤンキース</v>
      </c>
      <c r="M35" s="73" t="str">
        <f>VLOOKUP(M34,Sheet2!$G$1:$H$78,2)</f>
        <v>流山シャークス</v>
      </c>
      <c r="N35" s="73" t="str">
        <f>VLOOKUP(N34,Sheet2!$G$1:$H$78,2)</f>
        <v>アトミック</v>
      </c>
      <c r="O35" s="119"/>
      <c r="P35" s="76"/>
      <c r="Q35" s="55"/>
      <c r="R35" s="55"/>
      <c r="S35" s="55"/>
    </row>
    <row r="36" spans="1:19" ht="18" thickBot="1">
      <c r="A36" s="131">
        <v>6</v>
      </c>
      <c r="B36" s="132" t="str">
        <f>IF(F36&lt;&gt;"",VLOOKUP(F36,Sheet2!$A$1:$D$25,2),"")</f>
        <v>J</v>
      </c>
      <c r="C36" s="66"/>
      <c r="D36" s="137" t="s">
        <v>129</v>
      </c>
      <c r="E36" s="129" t="str">
        <f>IF(F36&lt;&gt;"",VLOOKUP(F36,Sheet2!$A$1:$D$25,3),"")</f>
        <v>流山ホークス</v>
      </c>
      <c r="F36" s="137">
        <v>22</v>
      </c>
      <c r="G36" s="127" t="str">
        <f>IF(F36&lt;&gt;"",VLOOKUP(F36,Sheet2!$A$1:$D$25,4),"")</f>
        <v>流山</v>
      </c>
      <c r="H36" s="98"/>
      <c r="I36" s="98"/>
      <c r="J36" s="98"/>
      <c r="K36" s="98"/>
      <c r="L36" s="98"/>
      <c r="M36" s="98"/>
      <c r="N36" s="98"/>
      <c r="O36" s="119"/>
      <c r="P36" s="76"/>
      <c r="Q36" s="55"/>
      <c r="R36" s="55"/>
      <c r="S36" s="55"/>
    </row>
    <row r="37" spans="1:19" ht="17.25">
      <c r="A37" s="131"/>
      <c r="B37" s="133"/>
      <c r="C37" s="67"/>
      <c r="D37" s="137"/>
      <c r="E37" s="130"/>
      <c r="F37" s="137"/>
      <c r="G37" s="128"/>
      <c r="H37" s="71"/>
      <c r="I37" s="71"/>
      <c r="J37" s="71"/>
      <c r="K37" s="71"/>
      <c r="L37" s="71"/>
      <c r="M37" s="71"/>
      <c r="N37" s="71"/>
      <c r="O37" s="137" t="s">
        <v>149</v>
      </c>
      <c r="P37" s="142"/>
      <c r="Q37" s="55"/>
      <c r="R37" s="55"/>
      <c r="S37" s="55"/>
    </row>
    <row r="38" spans="1:19" ht="18" thickBot="1">
      <c r="A38" s="61"/>
      <c r="B38" s="77"/>
      <c r="C38" s="71"/>
      <c r="D38" s="55"/>
      <c r="E38" s="70"/>
      <c r="F38" s="71"/>
      <c r="G38" s="55"/>
      <c r="H38" s="71"/>
      <c r="I38" s="71"/>
      <c r="J38" s="71"/>
      <c r="K38" s="71"/>
      <c r="L38" s="112" t="s">
        <v>255</v>
      </c>
      <c r="M38" s="134" t="s">
        <v>266</v>
      </c>
      <c r="N38" s="134"/>
      <c r="O38" s="134"/>
      <c r="P38" s="136"/>
      <c r="Q38" s="55"/>
      <c r="R38" s="55"/>
      <c r="S38" s="55"/>
    </row>
    <row r="39" spans="1:19" ht="17.25">
      <c r="A39" s="82"/>
      <c r="B39" s="77"/>
      <c r="C39" s="71"/>
      <c r="D39" s="71"/>
      <c r="E39" s="70"/>
      <c r="F39" s="71"/>
      <c r="G39" s="55"/>
      <c r="H39" s="55"/>
      <c r="I39" s="55"/>
      <c r="J39" s="55"/>
      <c r="K39" s="55"/>
      <c r="L39" s="75" t="s">
        <v>128</v>
      </c>
      <c r="M39" s="134"/>
      <c r="N39" s="134"/>
      <c r="O39" s="134"/>
      <c r="P39" s="135"/>
      <c r="Q39" s="118"/>
      <c r="R39" s="121">
        <v>3</v>
      </c>
      <c r="S39" s="55"/>
    </row>
    <row r="40" spans="1:19" ht="18" thickBot="1">
      <c r="A40" s="131">
        <v>7</v>
      </c>
      <c r="B40" s="132" t="str">
        <f>IF(F40&lt;&gt;"",VLOOKUP(F40,Sheet2!$A$1:$D$25,2),"")</f>
        <v>B</v>
      </c>
      <c r="C40" s="66"/>
      <c r="D40" s="137" t="s">
        <v>123</v>
      </c>
      <c r="E40" s="129" t="str">
        <f>IF(F40&lt;&gt;"",VLOOKUP(F40,Sheet2!$A$1:$D$25,3),"")</f>
        <v>前ヶ崎クラブ</v>
      </c>
      <c r="F40" s="137">
        <v>2</v>
      </c>
      <c r="G40" s="127" t="str">
        <f>IF(F40&lt;&gt;"",VLOOKUP(F40,Sheet2!$A$1:$D$25,4),"")</f>
        <v>流山</v>
      </c>
      <c r="H40" s="55"/>
      <c r="I40" s="55"/>
      <c r="J40" s="55"/>
      <c r="K40" s="55"/>
      <c r="L40" s="55"/>
      <c r="M40" s="55"/>
      <c r="N40" s="55"/>
      <c r="O40" s="55"/>
      <c r="P40" s="71"/>
      <c r="Q40" s="119"/>
      <c r="R40" s="119"/>
      <c r="S40" s="55"/>
    </row>
    <row r="41" spans="1:19" ht="17.25">
      <c r="A41" s="131"/>
      <c r="B41" s="133"/>
      <c r="C41" s="67"/>
      <c r="D41" s="137"/>
      <c r="E41" s="130"/>
      <c r="F41" s="137"/>
      <c r="G41" s="128"/>
      <c r="H41" s="93"/>
      <c r="I41" s="93"/>
      <c r="J41" s="93"/>
      <c r="K41" s="93"/>
      <c r="L41" s="93"/>
      <c r="M41" s="93"/>
      <c r="N41" s="103"/>
      <c r="O41" s="92">
        <v>0</v>
      </c>
      <c r="P41" s="71"/>
      <c r="Q41" s="119"/>
      <c r="R41" s="119"/>
      <c r="S41" s="55"/>
    </row>
    <row r="42" spans="1:19" ht="17.25">
      <c r="A42" s="61"/>
      <c r="B42" s="69"/>
      <c r="C42" s="55"/>
      <c r="D42" s="55"/>
      <c r="E42" s="70"/>
      <c r="F42" s="71"/>
      <c r="G42" s="55"/>
      <c r="H42" s="71"/>
      <c r="I42" s="71"/>
      <c r="J42" s="106">
        <v>40593</v>
      </c>
      <c r="K42" s="47" t="s">
        <v>150</v>
      </c>
      <c r="L42" s="47" t="s">
        <v>151</v>
      </c>
      <c r="M42" s="47" t="s">
        <v>152</v>
      </c>
      <c r="N42" s="83" t="s">
        <v>153</v>
      </c>
      <c r="O42" s="92"/>
      <c r="P42" s="71"/>
      <c r="Q42" s="119"/>
      <c r="R42" s="119"/>
      <c r="S42" s="55"/>
    </row>
    <row r="43" spans="1:19" ht="18" thickBot="1">
      <c r="A43" s="61"/>
      <c r="B43" s="69"/>
      <c r="C43" s="55"/>
      <c r="D43" s="55"/>
      <c r="E43" s="70"/>
      <c r="F43" s="71"/>
      <c r="G43" s="55"/>
      <c r="H43" s="71"/>
      <c r="I43" s="71"/>
      <c r="J43" s="75" t="s">
        <v>154</v>
      </c>
      <c r="K43" s="73" t="str">
        <f>VLOOKUP(K42,Sheet2!$G$1:$H$78,2)</f>
        <v>カージナルスJr.</v>
      </c>
      <c r="L43" s="73" t="str">
        <f>VLOOKUP(L42,Sheet2!$G$1:$H$78,2)</f>
        <v>新木ファイターズ</v>
      </c>
      <c r="M43" s="73" t="str">
        <f>VLOOKUP(M42,Sheet2!$G$1:$H$78,2)</f>
        <v>東新田ユニオンズ</v>
      </c>
      <c r="N43" s="74" t="str">
        <f>VLOOKUP(N42,Sheet2!$G$1:$H$78,2)</f>
        <v>八柱サンジュニアーズ</v>
      </c>
      <c r="O43" s="92"/>
      <c r="P43" s="71"/>
      <c r="Q43" s="119"/>
      <c r="R43" s="119"/>
      <c r="S43" s="55"/>
    </row>
    <row r="44" spans="1:19" ht="17.25">
      <c r="A44" s="131">
        <v>8</v>
      </c>
      <c r="B44" s="132" t="str">
        <f>IF(F44&lt;&gt;"",VLOOKUP(F44,Sheet2!$A$1:$D$25,2),"")</f>
        <v>H</v>
      </c>
      <c r="C44" s="66"/>
      <c r="D44" s="137" t="s">
        <v>129</v>
      </c>
      <c r="E44" s="129" t="str">
        <f>IF(F44&lt;&gt;"",VLOOKUP(F44,Sheet2!$A$1:$D$25,3),"")</f>
        <v>加賀シャトルズ</v>
      </c>
      <c r="F44" s="137">
        <v>20</v>
      </c>
      <c r="G44" s="127" t="str">
        <f>IF(F44&lt;&gt;"",VLOOKUP(F44,Sheet2!$A$1:$D$25,4),"")</f>
        <v>柏</v>
      </c>
      <c r="H44" s="71"/>
      <c r="I44" s="71"/>
      <c r="J44" s="71"/>
      <c r="K44" s="71"/>
      <c r="L44" s="71"/>
      <c r="M44" s="71"/>
      <c r="N44" s="71"/>
      <c r="O44" s="120"/>
      <c r="P44" s="121">
        <v>3</v>
      </c>
      <c r="Q44" s="119"/>
      <c r="R44" s="119"/>
      <c r="S44" s="55"/>
    </row>
    <row r="45" spans="1:19" ht="17.25">
      <c r="A45" s="131"/>
      <c r="B45" s="133"/>
      <c r="C45" s="67"/>
      <c r="D45" s="137"/>
      <c r="E45" s="130"/>
      <c r="F45" s="137"/>
      <c r="G45" s="128"/>
      <c r="H45" s="67"/>
      <c r="I45" s="67"/>
      <c r="J45" s="67"/>
      <c r="K45" s="67"/>
      <c r="L45" s="68"/>
      <c r="M45" s="92">
        <v>0</v>
      </c>
      <c r="N45" s="71"/>
      <c r="O45" s="121"/>
      <c r="P45" s="121"/>
      <c r="Q45" s="119"/>
      <c r="R45" s="119"/>
      <c r="S45" s="55"/>
    </row>
    <row r="46" spans="1:19" ht="18" thickBot="1">
      <c r="A46" s="61"/>
      <c r="B46" s="77"/>
      <c r="C46" s="71"/>
      <c r="D46" s="55"/>
      <c r="E46" s="70"/>
      <c r="F46" s="71"/>
      <c r="G46" s="55"/>
      <c r="H46" s="72">
        <v>40580</v>
      </c>
      <c r="I46" s="78" t="s">
        <v>155</v>
      </c>
      <c r="J46" s="78" t="s">
        <v>156</v>
      </c>
      <c r="K46" s="78" t="s">
        <v>157</v>
      </c>
      <c r="L46" s="78" t="s">
        <v>158</v>
      </c>
      <c r="M46" s="96"/>
      <c r="N46" s="71"/>
      <c r="O46" s="121">
        <v>12</v>
      </c>
      <c r="P46" s="121"/>
      <c r="Q46" s="119"/>
      <c r="R46" s="119"/>
      <c r="S46" s="55"/>
    </row>
    <row r="47" spans="1:19" ht="17.25">
      <c r="A47" s="61"/>
      <c r="B47" s="77"/>
      <c r="C47" s="71"/>
      <c r="D47" s="55"/>
      <c r="E47" s="70"/>
      <c r="F47" s="71"/>
      <c r="G47" s="55"/>
      <c r="H47" s="75" t="s">
        <v>159</v>
      </c>
      <c r="I47" s="73" t="str">
        <f>VLOOKUP(I46,Sheet2!$G$1:$H$78,2)</f>
        <v>ブラックバード</v>
      </c>
      <c r="J47" s="73" t="str">
        <f>VLOOKUP(J46,Sheet2!$G$1:$H$78,2)</f>
        <v>サンスパッツ</v>
      </c>
      <c r="K47" s="73" t="str">
        <f>VLOOKUP(K46,Sheet2!$G$1:$H$78,2)</f>
        <v>高田ウィンスターズ</v>
      </c>
      <c r="L47" s="99" t="str">
        <f>VLOOKUP(L46,Sheet2!$G$1:$H$78,2)</f>
        <v>山崎クーガーズ</v>
      </c>
      <c r="M47" s="101"/>
      <c r="N47" s="93"/>
      <c r="O47" s="71"/>
      <c r="P47" s="121"/>
      <c r="Q47" s="119"/>
      <c r="R47" s="119"/>
      <c r="S47" s="55"/>
    </row>
    <row r="48" spans="1:19" ht="18" thickBot="1">
      <c r="A48" s="131">
        <v>9</v>
      </c>
      <c r="B48" s="132" t="str">
        <f>IF(F48&lt;&gt;"",VLOOKUP(F48,Sheet2!$A$1:$D$25,2),"")</f>
        <v>F</v>
      </c>
      <c r="C48" s="66"/>
      <c r="D48" s="137" t="s">
        <v>123</v>
      </c>
      <c r="E48" s="129" t="str">
        <f>IF(F48&lt;&gt;"",VLOOKUP(F48,Sheet2!$A$1:$D$25,3),"")</f>
        <v>高野台ジャガーズ</v>
      </c>
      <c r="F48" s="137">
        <v>6</v>
      </c>
      <c r="G48" s="127" t="str">
        <f>IF(F48&lt;&gt;"",VLOOKUP(F48,Sheet2!$A$1:$D$25,4),"")</f>
        <v>柏</v>
      </c>
      <c r="H48" s="98"/>
      <c r="I48" s="98"/>
      <c r="J48" s="98"/>
      <c r="K48" s="98"/>
      <c r="L48" s="100"/>
      <c r="M48" s="92">
        <v>7</v>
      </c>
      <c r="N48" s="55"/>
      <c r="O48" s="71"/>
      <c r="P48" s="121"/>
      <c r="Q48" s="119"/>
      <c r="R48" s="119"/>
      <c r="S48" s="55"/>
    </row>
    <row r="49" spans="1:19" ht="17.25">
      <c r="A49" s="131"/>
      <c r="B49" s="133"/>
      <c r="C49" s="67"/>
      <c r="D49" s="137"/>
      <c r="E49" s="130"/>
      <c r="F49" s="137"/>
      <c r="G49" s="128"/>
      <c r="H49" s="55"/>
      <c r="I49" s="55"/>
      <c r="J49" s="55"/>
      <c r="K49" s="55"/>
      <c r="L49" s="55"/>
      <c r="M49" s="55"/>
      <c r="N49" s="55"/>
      <c r="O49" s="71"/>
      <c r="P49" s="121"/>
      <c r="Q49" s="119"/>
      <c r="R49" s="119"/>
      <c r="S49" s="55"/>
    </row>
    <row r="50" spans="1:19" ht="18" thickBot="1">
      <c r="A50" s="61"/>
      <c r="B50" s="69"/>
      <c r="C50" s="55"/>
      <c r="D50" s="55"/>
      <c r="E50" s="70"/>
      <c r="F50" s="71"/>
      <c r="G50" s="55"/>
      <c r="H50" s="55"/>
      <c r="I50" s="55"/>
      <c r="J50" s="55"/>
      <c r="K50" s="106">
        <v>40594</v>
      </c>
      <c r="L50" s="78" t="s">
        <v>160</v>
      </c>
      <c r="M50" s="78" t="s">
        <v>161</v>
      </c>
      <c r="N50" s="78" t="s">
        <v>162</v>
      </c>
      <c r="O50" s="78" t="s">
        <v>163</v>
      </c>
      <c r="P50" s="124"/>
      <c r="Q50" s="121">
        <v>7</v>
      </c>
      <c r="R50" s="119"/>
      <c r="S50" s="55"/>
    </row>
    <row r="51" spans="1:19" ht="17.25">
      <c r="A51" s="82"/>
      <c r="B51" s="69"/>
      <c r="C51" s="55"/>
      <c r="D51" s="55"/>
      <c r="E51" s="70"/>
      <c r="F51" s="71"/>
      <c r="G51" s="55"/>
      <c r="H51" s="55"/>
      <c r="I51" s="55"/>
      <c r="J51" s="55"/>
      <c r="K51" s="75" t="s">
        <v>154</v>
      </c>
      <c r="L51" s="73" t="str">
        <f>VLOOKUP(L50,Sheet2!$G$1:$H$78,2)</f>
        <v>友和タイガース</v>
      </c>
      <c r="M51" s="73" t="str">
        <f>VLOOKUP(M50,Sheet2!$G$1:$H$78,2)</f>
        <v>野田ドンキーズ</v>
      </c>
      <c r="N51" s="73" t="str">
        <f>VLOOKUP(N50,Sheet2!$G$1:$H$78,2)</f>
        <v>ありんこアントス</v>
      </c>
      <c r="O51" s="74" t="str">
        <f>VLOOKUP(O50,Sheet2!$G$1:$H$78,2)</f>
        <v>野田ジャガーズ</v>
      </c>
      <c r="P51" s="123"/>
      <c r="Q51" s="71"/>
      <c r="R51" s="119"/>
      <c r="S51" s="55"/>
    </row>
    <row r="52" spans="1:19" ht="17.25">
      <c r="A52" s="131">
        <v>10</v>
      </c>
      <c r="B52" s="132" t="str">
        <f>IF(F52&lt;&gt;"",VLOOKUP(F52,Sheet2!$A$1:$D$25,2),"")</f>
        <v>E</v>
      </c>
      <c r="C52" s="66"/>
      <c r="D52" s="137" t="s">
        <v>129</v>
      </c>
      <c r="E52" s="129" t="str">
        <f>IF(F52&lt;&gt;"",VLOOKUP(F52,Sheet2!$A$1:$D$25,3),"")</f>
        <v>ブラックバード</v>
      </c>
      <c r="F52" s="137">
        <v>17</v>
      </c>
      <c r="G52" s="127" t="str">
        <f>IF(F52&lt;&gt;"",VLOOKUP(F52,Sheet2!$A$1:$D$25,4),"")</f>
        <v>我孫子</v>
      </c>
      <c r="H52" s="71"/>
      <c r="I52" s="71"/>
      <c r="J52" s="71"/>
      <c r="K52" s="71"/>
      <c r="L52" s="71"/>
      <c r="M52" s="71"/>
      <c r="N52" s="71"/>
      <c r="O52" s="76"/>
      <c r="P52" s="123"/>
      <c r="Q52" s="71"/>
      <c r="R52" s="119"/>
      <c r="S52" s="55"/>
    </row>
    <row r="53" spans="1:19" ht="17.25">
      <c r="A53" s="131"/>
      <c r="B53" s="133"/>
      <c r="C53" s="67"/>
      <c r="D53" s="137"/>
      <c r="E53" s="130"/>
      <c r="F53" s="137"/>
      <c r="G53" s="128"/>
      <c r="H53" s="67"/>
      <c r="I53" s="67"/>
      <c r="J53" s="67"/>
      <c r="K53" s="67"/>
      <c r="L53" s="68"/>
      <c r="M53" s="92">
        <v>2</v>
      </c>
      <c r="N53" s="71"/>
      <c r="O53" s="76"/>
      <c r="P53" s="123"/>
      <c r="Q53" s="71"/>
      <c r="R53" s="119"/>
      <c r="S53" s="55"/>
    </row>
    <row r="54" spans="1:19" ht="18" thickBot="1">
      <c r="A54" s="61"/>
      <c r="B54" s="77"/>
      <c r="C54" s="71"/>
      <c r="D54" s="55"/>
      <c r="E54" s="70"/>
      <c r="F54" s="71"/>
      <c r="G54" s="55"/>
      <c r="H54" s="72">
        <v>40580</v>
      </c>
      <c r="I54" s="78" t="s">
        <v>164</v>
      </c>
      <c r="J54" s="78" t="s">
        <v>165</v>
      </c>
      <c r="K54" s="78" t="s">
        <v>166</v>
      </c>
      <c r="L54" s="78" t="s">
        <v>167</v>
      </c>
      <c r="M54" s="96"/>
      <c r="N54" s="71"/>
      <c r="O54" s="76"/>
      <c r="P54" s="123"/>
      <c r="Q54" s="71"/>
      <c r="R54" s="119"/>
      <c r="S54" s="55"/>
    </row>
    <row r="55" spans="1:19" ht="18" thickBot="1">
      <c r="A55" s="61"/>
      <c r="B55" s="77"/>
      <c r="C55" s="71"/>
      <c r="D55" s="55"/>
      <c r="E55" s="70"/>
      <c r="F55" s="71"/>
      <c r="G55" s="55"/>
      <c r="H55" s="75" t="s">
        <v>168</v>
      </c>
      <c r="I55" s="73" t="str">
        <f>VLOOKUP(I54,Sheet2!$G$1:$H$78,2)</f>
        <v>初石クーガーズ</v>
      </c>
      <c r="J55" s="73" t="str">
        <f>VLOOKUP(J54,Sheet2!$G$1:$H$78,2)</f>
        <v>増尾レッドスターズ</v>
      </c>
      <c r="K55" s="73" t="str">
        <f>VLOOKUP(K54,Sheet2!$G$1:$H$78,2)</f>
        <v>柏ドリームス</v>
      </c>
      <c r="L55" s="99" t="str">
        <f>VLOOKUP(L54,Sheet2!$G$1:$H$78,2)</f>
        <v>千代田ファイターズ</v>
      </c>
      <c r="M55" s="101"/>
      <c r="N55" s="93"/>
      <c r="O55" s="117">
        <v>4</v>
      </c>
      <c r="P55" s="123"/>
      <c r="Q55" s="71"/>
      <c r="R55" s="119"/>
      <c r="S55" s="55"/>
    </row>
    <row r="56" spans="1:19" ht="18.75" thickBot="1" thickTop="1">
      <c r="A56" s="131">
        <v>11</v>
      </c>
      <c r="B56" s="132" t="str">
        <f>IF(F56&lt;&gt;"",VLOOKUP(F56,Sheet2!$A$1:$D$25,2),"")</f>
        <v>C</v>
      </c>
      <c r="C56" s="66"/>
      <c r="D56" s="137" t="s">
        <v>123</v>
      </c>
      <c r="E56" s="129" t="str">
        <f>IF(F56&lt;&gt;"",VLOOKUP(F56,Sheet2!$A$1:$D$25,3),"")</f>
        <v>南流ファイターズ</v>
      </c>
      <c r="F56" s="137">
        <v>3</v>
      </c>
      <c r="G56" s="127" t="str">
        <f>IF(F56&lt;&gt;"",VLOOKUP(F56,Sheet2!$A$1:$D$25,4),"")</f>
        <v>流山</v>
      </c>
      <c r="H56" s="98"/>
      <c r="I56" s="98"/>
      <c r="J56" s="98"/>
      <c r="K56" s="98"/>
      <c r="L56" s="100"/>
      <c r="M56" s="92">
        <v>3</v>
      </c>
      <c r="N56" s="71"/>
      <c r="O56" s="117"/>
      <c r="P56" s="123"/>
      <c r="Q56" s="71"/>
      <c r="R56" s="119"/>
      <c r="S56" s="144" t="s">
        <v>267</v>
      </c>
    </row>
    <row r="57" spans="1:19" ht="18" thickBot="1">
      <c r="A57" s="131"/>
      <c r="B57" s="133"/>
      <c r="C57" s="67"/>
      <c r="D57" s="137"/>
      <c r="E57" s="130"/>
      <c r="F57" s="137"/>
      <c r="G57" s="128"/>
      <c r="H57" s="55"/>
      <c r="I57" s="55"/>
      <c r="J57" s="55"/>
      <c r="K57" s="55"/>
      <c r="L57" s="55"/>
      <c r="M57" s="55"/>
      <c r="N57" s="71"/>
      <c r="O57" s="122"/>
      <c r="P57" s="123">
        <v>1</v>
      </c>
      <c r="Q57" s="71"/>
      <c r="R57" s="119"/>
      <c r="S57" s="145"/>
    </row>
    <row r="58" spans="1:19" ht="17.25">
      <c r="A58" s="61"/>
      <c r="B58" s="69"/>
      <c r="C58" s="55"/>
      <c r="D58" s="55"/>
      <c r="E58" s="70"/>
      <c r="F58" s="71"/>
      <c r="G58" s="55"/>
      <c r="H58" s="71"/>
      <c r="I58" s="71"/>
      <c r="J58" s="106">
        <v>40593</v>
      </c>
      <c r="K58" s="78" t="s">
        <v>169</v>
      </c>
      <c r="L58" s="78" t="s">
        <v>170</v>
      </c>
      <c r="M58" s="78" t="s">
        <v>171</v>
      </c>
      <c r="N58" s="83" t="s">
        <v>172</v>
      </c>
      <c r="O58" s="92"/>
      <c r="P58" s="71"/>
      <c r="Q58" s="71"/>
      <c r="R58" s="119"/>
      <c r="S58" s="145"/>
    </row>
    <row r="59" spans="1:19" ht="17.25">
      <c r="A59" s="82"/>
      <c r="B59" s="69"/>
      <c r="C59" s="55"/>
      <c r="D59" s="55"/>
      <c r="E59" s="70"/>
      <c r="F59" s="71"/>
      <c r="G59" s="55"/>
      <c r="H59" s="71"/>
      <c r="I59" s="71"/>
      <c r="J59" s="75" t="s">
        <v>173</v>
      </c>
      <c r="K59" s="73" t="str">
        <f>VLOOKUP(K58,Sheet2!$G$1:$H$78,2)</f>
        <v>梅郷パワーズ</v>
      </c>
      <c r="L59" s="73" t="str">
        <f>VLOOKUP(L58,Sheet2!$G$1:$H$78,2)</f>
        <v>八木南クラブ</v>
      </c>
      <c r="M59" s="73" t="str">
        <f>VLOOKUP(M58,Sheet2!$G$1:$H$78,2)</f>
        <v>常盤平ボーイズ</v>
      </c>
      <c r="N59" s="74" t="str">
        <f>VLOOKUP(N58,Sheet2!$G$1:$H$78,2)</f>
        <v>串崎スワローズ</v>
      </c>
      <c r="O59" s="92"/>
      <c r="P59" s="71"/>
      <c r="Q59" s="71"/>
      <c r="R59" s="119"/>
      <c r="S59" s="145"/>
    </row>
    <row r="60" spans="1:19" ht="18" thickBot="1">
      <c r="A60" s="131">
        <v>12</v>
      </c>
      <c r="B60" s="132" t="str">
        <f>IF(F60&lt;&gt;"",VLOOKUP(F60,Sheet2!$A$1:$D$25,2),"")</f>
        <v>L</v>
      </c>
      <c r="C60" s="66"/>
      <c r="D60" s="137" t="s">
        <v>129</v>
      </c>
      <c r="E60" s="129" t="str">
        <f>IF(F60&lt;&gt;"",VLOOKUP(F60,Sheet2!$A$1:$D$25,3),"")</f>
        <v>千代田ファイターズ</v>
      </c>
      <c r="F60" s="137">
        <v>24</v>
      </c>
      <c r="G60" s="127" t="str">
        <f>IF(F60&lt;&gt;"",VLOOKUP(F60,Sheet2!$A$1:$D$25,4),"")</f>
        <v>柏</v>
      </c>
      <c r="H60" s="98"/>
      <c r="I60" s="98"/>
      <c r="J60" s="98"/>
      <c r="K60" s="98"/>
      <c r="L60" s="98"/>
      <c r="M60" s="98"/>
      <c r="N60" s="102"/>
      <c r="O60" s="92">
        <v>1</v>
      </c>
      <c r="P60" s="71"/>
      <c r="Q60" s="71"/>
      <c r="R60" s="119"/>
      <c r="S60" s="145"/>
    </row>
    <row r="61" spans="1:19" ht="17.25">
      <c r="A61" s="131"/>
      <c r="B61" s="133"/>
      <c r="C61" s="67"/>
      <c r="D61" s="137"/>
      <c r="E61" s="130"/>
      <c r="F61" s="137"/>
      <c r="G61" s="128"/>
      <c r="H61" s="71"/>
      <c r="I61" s="71"/>
      <c r="J61" s="71"/>
      <c r="K61" s="71"/>
      <c r="L61" s="71"/>
      <c r="M61" s="71"/>
      <c r="N61" s="71"/>
      <c r="O61" s="55"/>
      <c r="P61" s="147" t="s">
        <v>174</v>
      </c>
      <c r="Q61" s="147"/>
      <c r="R61" s="119"/>
      <c r="S61" s="145"/>
    </row>
    <row r="62" spans="1:19" ht="18" thickBot="1">
      <c r="A62" s="82"/>
      <c r="B62" s="77"/>
      <c r="C62" s="71"/>
      <c r="D62" s="71"/>
      <c r="E62" s="70"/>
      <c r="F62" s="71"/>
      <c r="G62" s="55"/>
      <c r="H62" s="55"/>
      <c r="I62" s="55"/>
      <c r="J62" s="55"/>
      <c r="K62" s="55"/>
      <c r="L62" s="55"/>
      <c r="M62" s="112" t="s">
        <v>263</v>
      </c>
      <c r="N62" s="148" t="s">
        <v>138</v>
      </c>
      <c r="O62" s="148" t="s">
        <v>138</v>
      </c>
      <c r="P62" s="148" t="s">
        <v>138</v>
      </c>
      <c r="Q62" s="143" t="s">
        <v>138</v>
      </c>
      <c r="R62" s="126"/>
      <c r="S62" s="145"/>
    </row>
    <row r="63" spans="1:19" ht="17.25">
      <c r="A63" s="82"/>
      <c r="B63" s="77"/>
      <c r="C63" s="71"/>
      <c r="D63" s="71"/>
      <c r="E63" s="70"/>
      <c r="F63" s="71"/>
      <c r="G63" s="55"/>
      <c r="H63" s="55"/>
      <c r="I63" s="55"/>
      <c r="J63" s="55"/>
      <c r="K63" s="55"/>
      <c r="L63" s="55"/>
      <c r="M63" s="107" t="s">
        <v>264</v>
      </c>
      <c r="N63" s="148"/>
      <c r="O63" s="148"/>
      <c r="P63" s="148"/>
      <c r="Q63" s="149"/>
      <c r="R63" s="104"/>
      <c r="S63" s="145"/>
    </row>
    <row r="64" spans="1:19" ht="18" thickBot="1">
      <c r="A64" s="131">
        <v>13</v>
      </c>
      <c r="B64" s="132" t="str">
        <f>IF(F64&lt;&gt;"",VLOOKUP(F64,Sheet2!$A$1:$D$25,2),"")</f>
        <v>G</v>
      </c>
      <c r="C64" s="66"/>
      <c r="D64" s="137" t="s">
        <v>123</v>
      </c>
      <c r="E64" s="129" t="str">
        <f>IF(F64&lt;&gt;"",VLOOKUP(F64,Sheet2!$A$1:$D$25,3),"")</f>
        <v>常盤平ボーイズ</v>
      </c>
      <c r="F64" s="137">
        <v>7</v>
      </c>
      <c r="G64" s="127" t="str">
        <f>IF(F64&lt;&gt;"",VLOOKUP(F64,Sheet2!$A$1:$D$25,4),"")</f>
        <v>松戸</v>
      </c>
      <c r="H64" s="55"/>
      <c r="I64" s="55"/>
      <c r="J64" s="55"/>
      <c r="K64" s="55"/>
      <c r="L64" s="55"/>
      <c r="M64" s="55"/>
      <c r="N64" s="55"/>
      <c r="O64" s="55"/>
      <c r="P64" s="71"/>
      <c r="Q64" s="76"/>
      <c r="R64" s="55"/>
      <c r="S64" s="145"/>
    </row>
    <row r="65" spans="1:19" ht="17.25">
      <c r="A65" s="131"/>
      <c r="B65" s="133"/>
      <c r="C65" s="67"/>
      <c r="D65" s="137"/>
      <c r="E65" s="130"/>
      <c r="F65" s="137"/>
      <c r="G65" s="128"/>
      <c r="H65" s="93"/>
      <c r="I65" s="93"/>
      <c r="J65" s="93"/>
      <c r="K65" s="93"/>
      <c r="L65" s="93"/>
      <c r="M65" s="93"/>
      <c r="N65" s="93"/>
      <c r="O65" s="121">
        <v>10</v>
      </c>
      <c r="P65" s="71"/>
      <c r="Q65" s="76"/>
      <c r="R65" s="55"/>
      <c r="S65" s="145"/>
    </row>
    <row r="66" spans="1:19" ht="17.25">
      <c r="A66" s="61"/>
      <c r="B66" s="69"/>
      <c r="C66" s="55"/>
      <c r="D66" s="55"/>
      <c r="E66" s="70"/>
      <c r="F66" s="71"/>
      <c r="G66" s="55"/>
      <c r="H66" s="71"/>
      <c r="I66" s="71"/>
      <c r="J66" s="106">
        <v>40593</v>
      </c>
      <c r="K66" s="78" t="s">
        <v>175</v>
      </c>
      <c r="L66" s="78" t="s">
        <v>176</v>
      </c>
      <c r="M66" s="78" t="s">
        <v>178</v>
      </c>
      <c r="N66" s="143" t="s">
        <v>138</v>
      </c>
      <c r="O66" s="121"/>
      <c r="P66" s="71"/>
      <c r="Q66" s="76"/>
      <c r="R66" s="55"/>
      <c r="S66" s="145"/>
    </row>
    <row r="67" spans="1:19" ht="18" thickBot="1">
      <c r="A67" s="61"/>
      <c r="B67" s="69"/>
      <c r="C67" s="55"/>
      <c r="D67" s="55"/>
      <c r="E67" s="70"/>
      <c r="F67" s="71"/>
      <c r="G67" s="55"/>
      <c r="H67" s="71"/>
      <c r="I67" s="71"/>
      <c r="J67" s="75" t="s">
        <v>159</v>
      </c>
      <c r="K67" s="73" t="str">
        <f>VLOOKUP(K66,Sheet2!$G$1:$H$78,2)</f>
        <v>スーパーフェニックス</v>
      </c>
      <c r="L67" s="73" t="str">
        <f>VLOOKUP(L66,Sheet2!$G$1:$H$78,2)</f>
        <v>セントラルパークス</v>
      </c>
      <c r="M67" s="73" t="str">
        <f>VLOOKUP(M66,Sheet2!$G$1:$H$78,2)</f>
        <v>流山マリーンズ</v>
      </c>
      <c r="N67" s="143"/>
      <c r="O67" s="124"/>
      <c r="P67" s="71"/>
      <c r="Q67" s="76"/>
      <c r="R67" s="55"/>
      <c r="S67" s="145"/>
    </row>
    <row r="68" spans="1:19" ht="17.25">
      <c r="A68" s="131">
        <v>14</v>
      </c>
      <c r="B68" s="132" t="str">
        <f>IF(F68&lt;&gt;"",VLOOKUP(F68,Sheet2!$A$1:$D$25,2),"")</f>
        <v>C</v>
      </c>
      <c r="C68" s="66"/>
      <c r="D68" s="137" t="s">
        <v>129</v>
      </c>
      <c r="E68" s="129" t="str">
        <f>IF(F68&lt;&gt;"",VLOOKUP(F68,Sheet2!$A$1:$D$25,3),"")</f>
        <v>豊四季イーグルス</v>
      </c>
      <c r="F68" s="137">
        <v>15</v>
      </c>
      <c r="G68" s="127" t="str">
        <f>IF(F68&lt;&gt;"",VLOOKUP(F68,Sheet2!$A$1:$D$25,4),"")</f>
        <v>柏</v>
      </c>
      <c r="H68" s="71"/>
      <c r="I68" s="71"/>
      <c r="J68" s="71"/>
      <c r="K68" s="71"/>
      <c r="L68" s="71"/>
      <c r="M68" s="71"/>
      <c r="N68" s="76"/>
      <c r="O68" s="114"/>
      <c r="P68" s="123">
        <v>2</v>
      </c>
      <c r="Q68" s="76"/>
      <c r="R68" s="55"/>
      <c r="S68" s="145"/>
    </row>
    <row r="69" spans="1:19" ht="18" thickBot="1">
      <c r="A69" s="131"/>
      <c r="B69" s="133"/>
      <c r="C69" s="67"/>
      <c r="D69" s="137"/>
      <c r="E69" s="130"/>
      <c r="F69" s="137"/>
      <c r="G69" s="128"/>
      <c r="H69" s="67"/>
      <c r="I69" s="67"/>
      <c r="J69" s="67"/>
      <c r="K69" s="67"/>
      <c r="L69" s="68"/>
      <c r="M69" s="55" t="s">
        <v>249</v>
      </c>
      <c r="N69" s="76"/>
      <c r="O69" s="114"/>
      <c r="P69" s="123"/>
      <c r="Q69" s="76"/>
      <c r="R69" s="55"/>
      <c r="S69" s="146"/>
    </row>
    <row r="70" spans="1:19" ht="18.75" thickBot="1" thickTop="1">
      <c r="A70" s="61"/>
      <c r="B70" s="77"/>
      <c r="C70" s="71"/>
      <c r="D70" s="55"/>
      <c r="E70" s="70"/>
      <c r="F70" s="71"/>
      <c r="G70" s="55"/>
      <c r="H70" s="72">
        <v>40580</v>
      </c>
      <c r="I70" s="78" t="s">
        <v>179</v>
      </c>
      <c r="J70" s="78" t="s">
        <v>180</v>
      </c>
      <c r="K70" s="78" t="s">
        <v>181</v>
      </c>
      <c r="L70" s="78" t="s">
        <v>182</v>
      </c>
      <c r="M70" s="104"/>
      <c r="N70" s="76"/>
      <c r="O70" s="114">
        <v>2</v>
      </c>
      <c r="P70" s="123"/>
      <c r="Q70" s="76"/>
      <c r="R70" s="55"/>
      <c r="S70" s="55"/>
    </row>
    <row r="71" spans="1:19" ht="17.25">
      <c r="A71" s="61"/>
      <c r="B71" s="77"/>
      <c r="C71" s="71"/>
      <c r="D71" s="55"/>
      <c r="E71" s="70"/>
      <c r="F71" s="71"/>
      <c r="G71" s="55"/>
      <c r="H71" s="75" t="s">
        <v>154</v>
      </c>
      <c r="I71" s="73" t="str">
        <f>VLOOKUP(I70,Sheet2!$G$1:$H$78,2)</f>
        <v>野田ロッキーズ</v>
      </c>
      <c r="J71" s="73" t="str">
        <f>VLOOKUP(J70,Sheet2!$G$1:$H$78,2)</f>
        <v>にしくぼフェニックス　</v>
      </c>
      <c r="K71" s="73" t="str">
        <f>VLOOKUP(K70,Sheet2!$G$1:$H$78,2)</f>
        <v>豊上ジュニアーズ</v>
      </c>
      <c r="L71" s="99" t="str">
        <f>VLOOKUP(L70,Sheet2!$G$1:$H$78,2)</f>
        <v>カージナルス</v>
      </c>
      <c r="M71" s="105"/>
      <c r="N71" s="93"/>
      <c r="O71" s="76"/>
      <c r="P71" s="123"/>
      <c r="Q71" s="76"/>
      <c r="R71" s="55"/>
      <c r="S71" s="55"/>
    </row>
    <row r="72" spans="1:19" ht="18" thickBot="1">
      <c r="A72" s="131">
        <v>15</v>
      </c>
      <c r="B72" s="132" t="str">
        <f>IF(F72&lt;&gt;"",VLOOKUP(F72,Sheet2!$A$1:$D$25,2),"")</f>
        <v>K</v>
      </c>
      <c r="C72" s="66"/>
      <c r="D72" s="137" t="s">
        <v>123</v>
      </c>
      <c r="E72" s="129" t="str">
        <f>IF(F72&lt;&gt;"",VLOOKUP(F72,Sheet2!$A$1:$D$25,3),"")</f>
        <v>柏ドリームス</v>
      </c>
      <c r="F72" s="137">
        <v>11</v>
      </c>
      <c r="G72" s="127" t="str">
        <f>IF(F72&lt;&gt;"",VLOOKUP(F72,Sheet2!$A$1:$D$25,4),"")</f>
        <v>柏</v>
      </c>
      <c r="H72" s="98"/>
      <c r="I72" s="98"/>
      <c r="J72" s="98"/>
      <c r="K72" s="98"/>
      <c r="L72" s="100"/>
      <c r="M72" s="55" t="s">
        <v>250</v>
      </c>
      <c r="N72" s="55"/>
      <c r="O72" s="76"/>
      <c r="P72" s="123"/>
      <c r="Q72" s="76"/>
      <c r="R72" s="55"/>
      <c r="S72" s="55"/>
    </row>
    <row r="73" spans="1:19" ht="17.25">
      <c r="A73" s="131"/>
      <c r="B73" s="133"/>
      <c r="C73" s="67"/>
      <c r="D73" s="137"/>
      <c r="E73" s="130"/>
      <c r="F73" s="137"/>
      <c r="G73" s="128"/>
      <c r="H73" s="55"/>
      <c r="I73" s="55"/>
      <c r="J73" s="55"/>
      <c r="K73" s="55"/>
      <c r="L73" s="55"/>
      <c r="M73" s="55"/>
      <c r="N73" s="55"/>
      <c r="O73" s="76"/>
      <c r="P73" s="123"/>
      <c r="Q73" s="76"/>
      <c r="R73" s="55"/>
      <c r="S73" s="55"/>
    </row>
    <row r="74" spans="1:19" ht="18" thickBot="1">
      <c r="A74" s="61"/>
      <c r="B74" s="69"/>
      <c r="C74" s="55"/>
      <c r="D74" s="55"/>
      <c r="E74" s="70"/>
      <c r="F74" s="71"/>
      <c r="G74" s="55"/>
      <c r="H74" s="55"/>
      <c r="I74" s="55"/>
      <c r="J74" s="55"/>
      <c r="K74" s="106">
        <v>40594</v>
      </c>
      <c r="L74" s="78" t="s">
        <v>183</v>
      </c>
      <c r="M74" s="84" t="s">
        <v>184</v>
      </c>
      <c r="N74" s="78" t="s">
        <v>185</v>
      </c>
      <c r="O74" s="83" t="s">
        <v>177</v>
      </c>
      <c r="P74" s="123"/>
      <c r="Q74" s="76"/>
      <c r="R74" s="55"/>
      <c r="S74" s="55"/>
    </row>
    <row r="75" spans="1:19" ht="17.25">
      <c r="A75" s="82"/>
      <c r="B75" s="69"/>
      <c r="C75" s="55"/>
      <c r="D75" s="55"/>
      <c r="E75" s="70"/>
      <c r="F75" s="71"/>
      <c r="G75" s="55"/>
      <c r="H75" s="55"/>
      <c r="I75" s="55"/>
      <c r="J75" s="55"/>
      <c r="K75" s="75" t="s">
        <v>173</v>
      </c>
      <c r="L75" s="73" t="str">
        <f>VLOOKUP(L74,Sheet2!$G$1:$H$78,2)</f>
        <v>長崎ＦＬＢ</v>
      </c>
      <c r="M75" s="73" t="str">
        <f>VLOOKUP(M74,Sheet2!$G$1:$H$78,2)</f>
        <v>大和田レッズ</v>
      </c>
      <c r="N75" s="73" t="str">
        <f>VLOOKUP(N74,Sheet2!$G$1:$H$78,2)</f>
        <v>柏南ギャランツ</v>
      </c>
      <c r="O75" s="73" t="str">
        <f>VLOOKUP(O74,Sheet2!$G$1:$H$78,2)</f>
        <v>松葉ニューセラミックス</v>
      </c>
      <c r="P75" s="120"/>
      <c r="Q75" s="117">
        <v>5</v>
      </c>
      <c r="R75" s="55"/>
      <c r="S75" s="55"/>
    </row>
    <row r="76" spans="1:19" ht="17.25">
      <c r="A76" s="131">
        <v>16</v>
      </c>
      <c r="B76" s="132" t="str">
        <f>IF(F76&lt;&gt;"",VLOOKUP(F76,Sheet2!$A$1:$D$25,2),"")</f>
        <v>B</v>
      </c>
      <c r="C76" s="66"/>
      <c r="D76" s="137" t="s">
        <v>129</v>
      </c>
      <c r="E76" s="129" t="str">
        <f>IF(F76&lt;&gt;"",VLOOKUP(F76,Sheet2!$A$1:$D$25,3),"")</f>
        <v>三郷団地ライオンズ</v>
      </c>
      <c r="F76" s="137">
        <v>14</v>
      </c>
      <c r="G76" s="127" t="str">
        <f>IF(F76&lt;&gt;"",VLOOKUP(F76,Sheet2!$A$1:$D$25,4),"")</f>
        <v>三郷</v>
      </c>
      <c r="H76" s="71"/>
      <c r="I76" s="71"/>
      <c r="J76" s="71"/>
      <c r="K76" s="71"/>
      <c r="L76" s="71"/>
      <c r="M76" s="71"/>
      <c r="N76" s="71"/>
      <c r="O76" s="71"/>
      <c r="P76" s="121"/>
      <c r="Q76" s="116"/>
      <c r="R76" s="55"/>
      <c r="S76" s="55"/>
    </row>
    <row r="77" spans="1:19" ht="17.25">
      <c r="A77" s="131"/>
      <c r="B77" s="133"/>
      <c r="C77" s="67"/>
      <c r="D77" s="137"/>
      <c r="E77" s="130"/>
      <c r="F77" s="137"/>
      <c r="G77" s="128"/>
      <c r="H77" s="67"/>
      <c r="I77" s="67"/>
      <c r="J77" s="67"/>
      <c r="K77" s="67"/>
      <c r="L77" s="68"/>
      <c r="M77" s="92">
        <v>2</v>
      </c>
      <c r="N77" s="71"/>
      <c r="O77" s="71"/>
      <c r="P77" s="121"/>
      <c r="Q77" s="116"/>
      <c r="R77" s="55"/>
      <c r="S77" s="55"/>
    </row>
    <row r="78" spans="1:19" ht="18" thickBot="1">
      <c r="A78" s="61"/>
      <c r="B78" s="77"/>
      <c r="C78" s="71"/>
      <c r="D78" s="55"/>
      <c r="E78" s="70"/>
      <c r="F78" s="71"/>
      <c r="G78" s="55"/>
      <c r="H78" s="72">
        <v>40580</v>
      </c>
      <c r="I78" s="47" t="s">
        <v>186</v>
      </c>
      <c r="J78" s="47" t="s">
        <v>187</v>
      </c>
      <c r="K78" s="47" t="s">
        <v>188</v>
      </c>
      <c r="L78" s="78" t="s">
        <v>189</v>
      </c>
      <c r="M78" s="96"/>
      <c r="N78" s="71"/>
      <c r="O78" s="71"/>
      <c r="P78" s="121"/>
      <c r="Q78" s="116"/>
      <c r="R78" s="55"/>
      <c r="S78" s="55"/>
    </row>
    <row r="79" spans="1:19" ht="17.25">
      <c r="A79" s="61"/>
      <c r="B79" s="77"/>
      <c r="C79" s="71"/>
      <c r="D79" s="55"/>
      <c r="E79" s="70"/>
      <c r="F79" s="71"/>
      <c r="G79" s="55"/>
      <c r="H79" s="75" t="s">
        <v>173</v>
      </c>
      <c r="I79" s="73" t="str">
        <f>VLOOKUP(I78,Sheet2!$G$1:$H$78,2)</f>
        <v>旭町サンライズ</v>
      </c>
      <c r="J79" s="73" t="str">
        <f>VLOOKUP(J78,Sheet2!$G$1:$H$78,2)</f>
        <v>四小地区少年野球クラブ</v>
      </c>
      <c r="K79" s="73" t="str">
        <f>VLOOKUP(K78,Sheet2!$G$1:$H$78,2)</f>
        <v>豊四季イーグルス</v>
      </c>
      <c r="L79" s="99" t="str">
        <f>VLOOKUP(L78,Sheet2!$G$1:$H$78,2)</f>
        <v>トライスター</v>
      </c>
      <c r="M79" s="101"/>
      <c r="N79" s="93"/>
      <c r="O79" s="121">
        <v>3</v>
      </c>
      <c r="P79" s="121"/>
      <c r="Q79" s="116"/>
      <c r="R79" s="55"/>
      <c r="S79" s="55"/>
    </row>
    <row r="80" spans="1:19" ht="18" thickBot="1">
      <c r="A80" s="131">
        <v>17</v>
      </c>
      <c r="B80" s="132" t="str">
        <f>IF(F80&lt;&gt;"",VLOOKUP(F80,Sheet2!$A$1:$D$25,2),"")</f>
        <v>A</v>
      </c>
      <c r="C80" s="66"/>
      <c r="D80" s="137" t="s">
        <v>123</v>
      </c>
      <c r="E80" s="129" t="str">
        <f>IF(F80&lt;&gt;"",VLOOKUP(F80,Sheet2!$A$1:$D$25,3),"")</f>
        <v>加岸ベアーズ</v>
      </c>
      <c r="F80" s="137">
        <v>1</v>
      </c>
      <c r="G80" s="127" t="str">
        <f>IF(F80&lt;&gt;"",VLOOKUP(F80,Sheet2!$A$1:$D$25,4),"")</f>
        <v>流山</v>
      </c>
      <c r="H80" s="98"/>
      <c r="I80" s="98"/>
      <c r="J80" s="98"/>
      <c r="K80" s="98"/>
      <c r="L80" s="100"/>
      <c r="M80" s="92">
        <v>9</v>
      </c>
      <c r="N80" s="71"/>
      <c r="O80" s="121"/>
      <c r="P80" s="121"/>
      <c r="Q80" s="116"/>
      <c r="R80" s="55"/>
      <c r="S80" s="55"/>
    </row>
    <row r="81" spans="1:19" ht="18" thickBot="1">
      <c r="A81" s="131"/>
      <c r="B81" s="133"/>
      <c r="C81" s="67"/>
      <c r="D81" s="137"/>
      <c r="E81" s="130"/>
      <c r="F81" s="137"/>
      <c r="G81" s="128"/>
      <c r="H81" s="55"/>
      <c r="I81" s="55"/>
      <c r="J81" s="55"/>
      <c r="K81" s="55"/>
      <c r="L81" s="55"/>
      <c r="M81" s="55"/>
      <c r="N81" s="71"/>
      <c r="O81" s="124"/>
      <c r="P81" s="121">
        <v>7</v>
      </c>
      <c r="Q81" s="116"/>
      <c r="R81" s="55"/>
      <c r="S81" s="55"/>
    </row>
    <row r="82" spans="1:19" ht="17.25">
      <c r="A82" s="61"/>
      <c r="B82" s="69"/>
      <c r="C82" s="55"/>
      <c r="D82" s="55"/>
      <c r="E82" s="70"/>
      <c r="F82" s="71"/>
      <c r="G82" s="55"/>
      <c r="H82" s="71"/>
      <c r="I82" s="71"/>
      <c r="J82" s="106">
        <v>40593</v>
      </c>
      <c r="K82" s="78" t="s">
        <v>190</v>
      </c>
      <c r="L82" s="78" t="s">
        <v>191</v>
      </c>
      <c r="M82" s="78" t="s">
        <v>192</v>
      </c>
      <c r="N82" s="83" t="s">
        <v>193</v>
      </c>
      <c r="O82" s="92"/>
      <c r="P82" s="71"/>
      <c r="Q82" s="116"/>
      <c r="R82" s="55"/>
      <c r="S82" s="55"/>
    </row>
    <row r="83" spans="1:19" ht="17.25">
      <c r="A83" s="82"/>
      <c r="B83" s="69"/>
      <c r="C83" s="55"/>
      <c r="D83" s="55"/>
      <c r="E83" s="70"/>
      <c r="F83" s="71"/>
      <c r="G83" s="55"/>
      <c r="H83" s="71"/>
      <c r="I83" s="71"/>
      <c r="J83" s="75" t="s">
        <v>168</v>
      </c>
      <c r="K83" s="73" t="str">
        <f>VLOOKUP(K82,Sheet2!$G$1:$H$78,2)</f>
        <v>清水タイガース</v>
      </c>
      <c r="L83" s="73" t="str">
        <f>VLOOKUP(L82,Sheet2!$G$1:$H$78,2)</f>
        <v>柳沢イーグルス</v>
      </c>
      <c r="M83" s="73" t="str">
        <f>VLOOKUP(M82,Sheet2!$G$1:$H$78,2)</f>
        <v>五香メッツ</v>
      </c>
      <c r="N83" s="74" t="str">
        <f>VLOOKUP(N82,Sheet2!$G$1:$H$78,2)</f>
        <v>リトルベアーズ</v>
      </c>
      <c r="O83" s="92"/>
      <c r="P83" s="71"/>
      <c r="Q83" s="116"/>
      <c r="R83" s="55"/>
      <c r="S83" s="55"/>
    </row>
    <row r="84" spans="1:19" ht="18" thickBot="1">
      <c r="A84" s="131">
        <v>18</v>
      </c>
      <c r="B84" s="132" t="str">
        <f>IF(F84&lt;&gt;"",VLOOKUP(F84,Sheet2!$A$1:$D$25,2),"")</f>
        <v>F</v>
      </c>
      <c r="C84" s="66"/>
      <c r="D84" s="137" t="s">
        <v>129</v>
      </c>
      <c r="E84" s="129" t="str">
        <f>IF(F84&lt;&gt;"",VLOOKUP(F84,Sheet2!$A$1:$D$25,3),"")</f>
        <v>セントラルパークス</v>
      </c>
      <c r="F84" s="137">
        <v>18</v>
      </c>
      <c r="G84" s="127" t="str">
        <f>IF(F84&lt;&gt;"",VLOOKUP(F84,Sheet2!$A$1:$D$25,4),"")</f>
        <v>松戸</v>
      </c>
      <c r="H84" s="98"/>
      <c r="I84" s="98"/>
      <c r="J84" s="98"/>
      <c r="K84" s="98"/>
      <c r="L84" s="98"/>
      <c r="M84" s="98"/>
      <c r="N84" s="102"/>
      <c r="O84" s="92">
        <v>1</v>
      </c>
      <c r="P84" s="71"/>
      <c r="Q84" s="116"/>
      <c r="R84" s="55"/>
      <c r="S84" s="55"/>
    </row>
    <row r="85" spans="1:19" ht="17.25">
      <c r="A85" s="131"/>
      <c r="B85" s="133"/>
      <c r="C85" s="67"/>
      <c r="D85" s="137"/>
      <c r="E85" s="130"/>
      <c r="F85" s="137"/>
      <c r="G85" s="128"/>
      <c r="H85" s="71"/>
      <c r="I85" s="71"/>
      <c r="J85" s="71"/>
      <c r="K85" s="71"/>
      <c r="L85" s="71"/>
      <c r="M85" s="71"/>
      <c r="N85" s="71"/>
      <c r="O85" s="137" t="s">
        <v>149</v>
      </c>
      <c r="P85" s="150"/>
      <c r="Q85" s="116"/>
      <c r="R85" s="55"/>
      <c r="S85" s="55"/>
    </row>
    <row r="86" spans="1:19" ht="18" thickBot="1">
      <c r="A86" s="61"/>
      <c r="B86" s="77"/>
      <c r="C86" s="71"/>
      <c r="D86" s="55"/>
      <c r="E86" s="70"/>
      <c r="F86" s="71"/>
      <c r="G86" s="55"/>
      <c r="H86" s="71"/>
      <c r="I86" s="71"/>
      <c r="J86" s="71"/>
      <c r="K86" s="71"/>
      <c r="L86" s="112" t="s">
        <v>262</v>
      </c>
      <c r="M86" s="134" t="s">
        <v>265</v>
      </c>
      <c r="N86" s="134"/>
      <c r="O86" s="134"/>
      <c r="P86" s="135"/>
      <c r="Q86" s="125"/>
      <c r="R86" s="92">
        <v>1</v>
      </c>
      <c r="S86" s="55"/>
    </row>
    <row r="87" spans="1:19" ht="17.25">
      <c r="A87" s="82"/>
      <c r="B87" s="77"/>
      <c r="C87" s="71"/>
      <c r="D87" s="71"/>
      <c r="E87" s="70"/>
      <c r="F87" s="71"/>
      <c r="G87" s="55"/>
      <c r="H87" s="55"/>
      <c r="I87" s="55"/>
      <c r="J87" s="55"/>
      <c r="K87" s="55"/>
      <c r="L87" s="107" t="s">
        <v>148</v>
      </c>
      <c r="M87" s="134"/>
      <c r="N87" s="134"/>
      <c r="O87" s="134"/>
      <c r="P87" s="136"/>
      <c r="Q87" s="55"/>
      <c r="R87" s="55"/>
      <c r="S87" s="55"/>
    </row>
    <row r="88" spans="1:19" ht="18" thickBot="1">
      <c r="A88" s="131">
        <v>19</v>
      </c>
      <c r="B88" s="132" t="str">
        <f>IF(F88&lt;&gt;"",VLOOKUP(F88,Sheet2!$A$1:$D$25,2),"")</f>
        <v>H</v>
      </c>
      <c r="C88" s="66"/>
      <c r="D88" s="137" t="s">
        <v>123</v>
      </c>
      <c r="E88" s="129" t="str">
        <f>IF(F88&lt;&gt;"",VLOOKUP(F88,Sheet2!$A$1:$D$25,3),"")</f>
        <v>串崎スワローズ</v>
      </c>
      <c r="F88" s="137">
        <v>8</v>
      </c>
      <c r="G88" s="127" t="str">
        <f>IF(F88&lt;&gt;"",VLOOKUP(F88,Sheet2!$A$1:$D$25,4),"")</f>
        <v>松戸</v>
      </c>
      <c r="H88" s="55"/>
      <c r="I88" s="55"/>
      <c r="J88" s="55"/>
      <c r="K88" s="55"/>
      <c r="L88" s="55"/>
      <c r="M88" s="55"/>
      <c r="N88" s="55"/>
      <c r="O88" s="55"/>
      <c r="P88" s="76"/>
      <c r="Q88" s="55"/>
      <c r="R88" s="55"/>
      <c r="S88" s="55"/>
    </row>
    <row r="89" spans="1:19" ht="17.25">
      <c r="A89" s="131"/>
      <c r="B89" s="133"/>
      <c r="C89" s="67"/>
      <c r="D89" s="137"/>
      <c r="E89" s="130"/>
      <c r="F89" s="137"/>
      <c r="G89" s="128"/>
      <c r="H89" s="93"/>
      <c r="I89" s="93"/>
      <c r="J89" s="93"/>
      <c r="K89" s="93"/>
      <c r="L89" s="93"/>
      <c r="M89" s="93"/>
      <c r="N89" s="93"/>
      <c r="O89" s="121">
        <v>4</v>
      </c>
      <c r="P89" s="76"/>
      <c r="Q89" s="55"/>
      <c r="R89" s="55"/>
      <c r="S89" s="55"/>
    </row>
    <row r="90" spans="1:19" ht="17.25">
      <c r="A90" s="61"/>
      <c r="B90" s="69"/>
      <c r="C90" s="55"/>
      <c r="D90" s="55"/>
      <c r="E90" s="70"/>
      <c r="F90" s="71"/>
      <c r="G90" s="55"/>
      <c r="H90" s="71"/>
      <c r="I90" s="71"/>
      <c r="J90" s="113" t="s">
        <v>256</v>
      </c>
      <c r="K90" s="78" t="s">
        <v>194</v>
      </c>
      <c r="L90" s="78" t="s">
        <v>195</v>
      </c>
      <c r="M90" s="78" t="s">
        <v>197</v>
      </c>
      <c r="N90" s="138" t="s">
        <v>251</v>
      </c>
      <c r="O90" s="121"/>
      <c r="P90" s="76"/>
      <c r="Q90" s="55"/>
      <c r="R90" s="55"/>
      <c r="S90" s="55"/>
    </row>
    <row r="91" spans="1:19" ht="18" thickBot="1">
      <c r="A91" s="61"/>
      <c r="B91" s="69"/>
      <c r="C91" s="55"/>
      <c r="D91" s="55"/>
      <c r="E91" s="70"/>
      <c r="F91" s="71"/>
      <c r="G91" s="55"/>
      <c r="H91" s="71"/>
      <c r="I91" s="71"/>
      <c r="J91" s="108" t="s">
        <v>252</v>
      </c>
      <c r="K91" s="73" t="str">
        <f>VLOOKUP(K90,Sheet2!$G$1:$H$78,2)</f>
        <v>光ヶ丘シャークス</v>
      </c>
      <c r="L91" s="73" t="str">
        <f>VLOOKUP(L90,Sheet2!$G$1:$H$78,2)</f>
        <v>流山ホークス</v>
      </c>
      <c r="M91" s="73" t="str">
        <f>VLOOKUP(M90,Sheet2!$G$1:$H$78,2)</f>
        <v>小田急ライオンズ</v>
      </c>
      <c r="N91" s="138"/>
      <c r="O91" s="124"/>
      <c r="P91" s="76"/>
      <c r="Q91" s="55"/>
      <c r="R91" s="55"/>
      <c r="S91" s="55"/>
    </row>
    <row r="92" spans="1:19" ht="17.25">
      <c r="A92" s="131">
        <v>20</v>
      </c>
      <c r="B92" s="132" t="str">
        <f>IF(F92&lt;&gt;"",VLOOKUP(F92,Sheet2!$A$1:$D$25,2),"")</f>
        <v>G</v>
      </c>
      <c r="C92" s="66"/>
      <c r="D92" s="137" t="s">
        <v>129</v>
      </c>
      <c r="E92" s="129" t="str">
        <f>IF(F92&lt;&gt;"",VLOOKUP(F92,Sheet2!$A$1:$D$25,3),"")</f>
        <v>高田ウィンスターズ</v>
      </c>
      <c r="F92" s="137">
        <v>19</v>
      </c>
      <c r="G92" s="127" t="str">
        <f>IF(F92&lt;&gt;"",VLOOKUP(F92,Sheet2!$A$1:$D$25,4),"")</f>
        <v>柏</v>
      </c>
      <c r="H92" s="71"/>
      <c r="I92" s="71"/>
      <c r="J92" s="109"/>
      <c r="K92" s="71"/>
      <c r="L92" s="71"/>
      <c r="M92" s="71"/>
      <c r="N92" s="76"/>
      <c r="O92" s="114"/>
      <c r="P92" s="114">
        <v>3</v>
      </c>
      <c r="Q92" s="55"/>
      <c r="R92" s="55"/>
      <c r="S92" s="55"/>
    </row>
    <row r="93" spans="1:19" ht="17.25">
      <c r="A93" s="131"/>
      <c r="B93" s="133"/>
      <c r="C93" s="67"/>
      <c r="D93" s="137"/>
      <c r="E93" s="130"/>
      <c r="F93" s="137"/>
      <c r="G93" s="128"/>
      <c r="H93" s="67"/>
      <c r="I93" s="67"/>
      <c r="J93" s="67"/>
      <c r="K93" s="67"/>
      <c r="L93" s="68"/>
      <c r="M93" s="92">
        <v>2</v>
      </c>
      <c r="N93" s="76"/>
      <c r="O93" s="114"/>
      <c r="P93" s="114"/>
      <c r="Q93" s="55"/>
      <c r="R93" s="55"/>
      <c r="S93" s="55"/>
    </row>
    <row r="94" spans="1:19" ht="18" thickBot="1">
      <c r="A94" s="61"/>
      <c r="B94" s="77"/>
      <c r="C94" s="71"/>
      <c r="D94" s="55"/>
      <c r="E94" s="70"/>
      <c r="F94" s="71"/>
      <c r="G94" s="55"/>
      <c r="H94" s="72">
        <v>40580</v>
      </c>
      <c r="I94" s="47" t="s">
        <v>198</v>
      </c>
      <c r="J94" s="47" t="s">
        <v>199</v>
      </c>
      <c r="K94" s="47" t="s">
        <v>200</v>
      </c>
      <c r="L94" s="78" t="s">
        <v>201</v>
      </c>
      <c r="M94" s="96"/>
      <c r="N94" s="76"/>
      <c r="O94" s="114">
        <v>2</v>
      </c>
      <c r="P94" s="114"/>
      <c r="Q94" s="55"/>
      <c r="R94" s="55"/>
      <c r="S94" s="55"/>
    </row>
    <row r="95" spans="1:19" ht="17.25">
      <c r="A95" s="61"/>
      <c r="B95" s="77"/>
      <c r="C95" s="71"/>
      <c r="D95" s="55"/>
      <c r="E95" s="70"/>
      <c r="F95" s="71"/>
      <c r="G95" s="55"/>
      <c r="H95" s="75" t="s">
        <v>128</v>
      </c>
      <c r="I95" s="73" t="str">
        <f>VLOOKUP(I94,Sheet2!$G$1:$H$78,2)</f>
        <v>加岸ベアーズ</v>
      </c>
      <c r="J95" s="73" t="str">
        <f>VLOOKUP(J94,Sheet2!$G$1:$H$78,2)</f>
        <v>三郷団地ライオンズ</v>
      </c>
      <c r="K95" s="73" t="str">
        <f>VLOOKUP(K94,Sheet2!$G$1:$H$78,2)</f>
        <v>伊勢原ジャガーズ</v>
      </c>
      <c r="L95" s="99" t="str">
        <f>VLOOKUP(L94,Sheet2!$G$1:$H$78,2)</f>
        <v>鰭ヶ崎ジュニアフィンズ</v>
      </c>
      <c r="M95" s="101"/>
      <c r="N95" s="93"/>
      <c r="O95" s="76"/>
      <c r="P95" s="114"/>
      <c r="Q95" s="55"/>
      <c r="R95" s="55"/>
      <c r="S95" s="55"/>
    </row>
    <row r="96" spans="1:19" ht="18" thickBot="1">
      <c r="A96" s="131">
        <v>21</v>
      </c>
      <c r="B96" s="132" t="str">
        <f>IF(F96&lt;&gt;"",VLOOKUP(F96,Sheet2!$A$1:$D$25,2),"")</f>
        <v>I</v>
      </c>
      <c r="C96" s="66"/>
      <c r="D96" s="137" t="s">
        <v>123</v>
      </c>
      <c r="E96" s="129" t="str">
        <f>IF(F96&lt;&gt;"",VLOOKUP(F96,Sheet2!$A$1:$D$25,3),"")</f>
        <v>初石クーガーズ</v>
      </c>
      <c r="F96" s="137">
        <v>9</v>
      </c>
      <c r="G96" s="127" t="str">
        <f>IF(F96&lt;&gt;"",VLOOKUP(F96,Sheet2!$A$1:$D$25,4),"")</f>
        <v>流山</v>
      </c>
      <c r="H96" s="98"/>
      <c r="I96" s="98"/>
      <c r="J96" s="98"/>
      <c r="K96" s="98"/>
      <c r="L96" s="100"/>
      <c r="M96" s="92">
        <v>8</v>
      </c>
      <c r="N96" s="55"/>
      <c r="O96" s="76"/>
      <c r="P96" s="114"/>
      <c r="Q96" s="55"/>
      <c r="R96" s="55"/>
      <c r="S96" s="55"/>
    </row>
    <row r="97" spans="1:19" ht="17.25">
      <c r="A97" s="131"/>
      <c r="B97" s="133"/>
      <c r="C97" s="67"/>
      <c r="D97" s="137"/>
      <c r="E97" s="130"/>
      <c r="F97" s="137"/>
      <c r="G97" s="128"/>
      <c r="H97" s="55"/>
      <c r="I97" s="55"/>
      <c r="J97" s="55"/>
      <c r="K97" s="55"/>
      <c r="L97" s="55"/>
      <c r="M97" s="55"/>
      <c r="N97" s="55"/>
      <c r="O97" s="76"/>
      <c r="P97" s="114"/>
      <c r="Q97" s="55"/>
      <c r="R97" s="55"/>
      <c r="S97" s="55"/>
    </row>
    <row r="98" spans="1:19" ht="18" thickBot="1">
      <c r="A98" s="61"/>
      <c r="B98" s="69"/>
      <c r="C98" s="55"/>
      <c r="D98" s="55"/>
      <c r="E98" s="70"/>
      <c r="F98" s="71"/>
      <c r="G98" s="55"/>
      <c r="H98" s="55"/>
      <c r="I98" s="55"/>
      <c r="J98" s="55"/>
      <c r="K98" s="112" t="s">
        <v>257</v>
      </c>
      <c r="L98" s="85" t="s">
        <v>202</v>
      </c>
      <c r="M98" s="85" t="s">
        <v>203</v>
      </c>
      <c r="N98" s="84" t="s">
        <v>204</v>
      </c>
      <c r="O98" s="83" t="s">
        <v>205</v>
      </c>
      <c r="P98" s="114"/>
      <c r="Q98" s="92">
        <v>1</v>
      </c>
      <c r="R98" s="55"/>
      <c r="S98" s="55"/>
    </row>
    <row r="99" spans="1:19" ht="17.25">
      <c r="A99" s="82"/>
      <c r="B99" s="69"/>
      <c r="C99" s="55"/>
      <c r="D99" s="55"/>
      <c r="E99" s="70"/>
      <c r="F99" s="71"/>
      <c r="G99" s="55"/>
      <c r="H99" s="55"/>
      <c r="I99" s="55"/>
      <c r="J99" s="55"/>
      <c r="K99" s="110" t="s">
        <v>258</v>
      </c>
      <c r="L99" s="73" t="str">
        <f>VLOOKUP(L98,Sheet2!$G$1:$H$78,2)</f>
        <v>北柏スーパーナイン</v>
      </c>
      <c r="M99" s="73" t="str">
        <f>VLOOKUP(M98,Sheet2!$G$1:$H$78,2)</f>
        <v>新柏ツインズ</v>
      </c>
      <c r="N99" s="73" t="str">
        <f>VLOOKUP(N98,Sheet2!$G$1:$H$78,2)</f>
        <v>ヤングスターズ</v>
      </c>
      <c r="O99" s="73" t="str">
        <f>VLOOKUP(O98,Sheet2!$G$1:$H$78,2)</f>
        <v>中地ベースボールクラブ</v>
      </c>
      <c r="P99" s="120"/>
      <c r="Q99" s="55"/>
      <c r="R99" s="55"/>
      <c r="S99" s="55"/>
    </row>
    <row r="100" spans="1:19" ht="18" thickBot="1">
      <c r="A100" s="131">
        <v>22</v>
      </c>
      <c r="B100" s="132" t="str">
        <f>IF(F100&lt;&gt;"",VLOOKUP(F100,Sheet2!$A$1:$D$25,2),"")</f>
        <v>K</v>
      </c>
      <c r="C100" s="66"/>
      <c r="D100" s="137" t="s">
        <v>129</v>
      </c>
      <c r="E100" s="129" t="str">
        <f>IF(F100&lt;&gt;"",VLOOKUP(F100,Sheet2!$A$1:$D$25,3),"")</f>
        <v>豊上ジュニアーズ</v>
      </c>
      <c r="F100" s="137">
        <v>23</v>
      </c>
      <c r="G100" s="127" t="str">
        <f>IF(F100&lt;&gt;"",VLOOKUP(F100,Sheet2!$A$1:$D$25,4),"")</f>
        <v>柏</v>
      </c>
      <c r="H100" s="71"/>
      <c r="I100" s="71"/>
      <c r="J100" s="71"/>
      <c r="K100" s="109"/>
      <c r="L100" s="71"/>
      <c r="M100" s="71"/>
      <c r="N100" s="86"/>
      <c r="O100" s="71"/>
      <c r="P100" s="121"/>
      <c r="Q100" s="55"/>
      <c r="R100" s="55"/>
      <c r="S100" s="55"/>
    </row>
    <row r="101" spans="1:19" ht="17.25">
      <c r="A101" s="131"/>
      <c r="B101" s="133"/>
      <c r="C101" s="67"/>
      <c r="D101" s="137"/>
      <c r="E101" s="130"/>
      <c r="F101" s="137"/>
      <c r="G101" s="128"/>
      <c r="H101" s="93"/>
      <c r="I101" s="93"/>
      <c r="J101" s="93"/>
      <c r="K101" s="93"/>
      <c r="L101" s="94"/>
      <c r="M101" s="92">
        <v>2</v>
      </c>
      <c r="N101" s="71"/>
      <c r="O101" s="71"/>
      <c r="P101" s="121"/>
      <c r="Q101" s="55"/>
      <c r="R101" s="55"/>
      <c r="S101" s="55"/>
    </row>
    <row r="102" spans="1:19" ht="18" thickBot="1">
      <c r="A102" s="61"/>
      <c r="B102" s="77"/>
      <c r="C102" s="71"/>
      <c r="D102" s="55"/>
      <c r="E102" s="70"/>
      <c r="F102" s="71"/>
      <c r="G102" s="55"/>
      <c r="H102" s="72">
        <v>40580</v>
      </c>
      <c r="I102" s="78" t="s">
        <v>206</v>
      </c>
      <c r="J102" s="78" t="s">
        <v>207</v>
      </c>
      <c r="K102" s="78" t="s">
        <v>208</v>
      </c>
      <c r="L102" s="95" t="s">
        <v>209</v>
      </c>
      <c r="M102" s="97"/>
      <c r="N102" s="98"/>
      <c r="O102" s="71"/>
      <c r="P102" s="121"/>
      <c r="Q102" s="55"/>
      <c r="R102" s="55"/>
      <c r="S102" s="55"/>
    </row>
    <row r="103" spans="1:19" ht="17.25">
      <c r="A103" s="61"/>
      <c r="B103" s="77"/>
      <c r="C103" s="71"/>
      <c r="D103" s="55"/>
      <c r="E103" s="70"/>
      <c r="F103" s="71"/>
      <c r="G103" s="55"/>
      <c r="H103" s="75" t="s">
        <v>148</v>
      </c>
      <c r="I103" s="73" t="str">
        <f>VLOOKUP(I102,Sheet2!$G$1:$H$78,2)</f>
        <v>光インパルス</v>
      </c>
      <c r="J103" s="73" t="str">
        <f>VLOOKUP(J102,Sheet2!$G$1:$H$78,2)</f>
        <v>藤心ジャガーズ</v>
      </c>
      <c r="K103" s="73" t="str">
        <f>VLOOKUP(K102,Sheet2!$G$1:$H$78,2)</f>
        <v>向小金ファイターズ</v>
      </c>
      <c r="L103" s="74" t="str">
        <f>VLOOKUP(L102,Sheet2!$G$1:$H$78,2)</f>
        <v>花井ヤンキース</v>
      </c>
      <c r="M103" s="96"/>
      <c r="N103" s="71"/>
      <c r="O103" s="121">
        <v>7</v>
      </c>
      <c r="P103" s="121"/>
      <c r="Q103" s="55"/>
      <c r="R103" s="55"/>
      <c r="S103" s="55"/>
    </row>
    <row r="104" spans="1:19" ht="17.25">
      <c r="A104" s="131">
        <v>23</v>
      </c>
      <c r="B104" s="132" t="str">
        <f>IF(F104&lt;&gt;"",VLOOKUP(F104,Sheet2!$A$1:$D$25,2),"")</f>
        <v>D</v>
      </c>
      <c r="C104" s="66"/>
      <c r="D104" s="137" t="s">
        <v>123</v>
      </c>
      <c r="E104" s="129" t="str">
        <f>IF(F104&lt;&gt;"",VLOOKUP(F104,Sheet2!$A$1:$D$25,3),"")</f>
        <v>鰭ヶ崎ジュニアフィンズ</v>
      </c>
      <c r="F104" s="137">
        <v>4</v>
      </c>
      <c r="G104" s="127" t="str">
        <f>IF(F104&lt;&gt;"",VLOOKUP(F104,Sheet2!$A$1:$D$25,4),"")</f>
        <v>流山</v>
      </c>
      <c r="H104" s="66"/>
      <c r="I104" s="66"/>
      <c r="J104" s="66"/>
      <c r="K104" s="66"/>
      <c r="L104" s="80"/>
      <c r="M104" s="92">
        <v>1</v>
      </c>
      <c r="N104" s="71"/>
      <c r="O104" s="121"/>
      <c r="P104" s="121"/>
      <c r="Q104" s="55"/>
      <c r="R104" s="55"/>
      <c r="S104" s="55"/>
    </row>
    <row r="105" spans="1:19" ht="18" thickBot="1">
      <c r="A105" s="131"/>
      <c r="B105" s="133"/>
      <c r="C105" s="67"/>
      <c r="D105" s="137"/>
      <c r="E105" s="130"/>
      <c r="F105" s="137"/>
      <c r="G105" s="128"/>
      <c r="H105" s="55"/>
      <c r="I105" s="55"/>
      <c r="J105" s="55"/>
      <c r="K105" s="55"/>
      <c r="L105" s="55"/>
      <c r="M105" s="55"/>
      <c r="N105" s="71"/>
      <c r="O105" s="124"/>
      <c r="P105" s="121">
        <v>5</v>
      </c>
      <c r="Q105" s="55"/>
      <c r="R105" s="55"/>
      <c r="S105" s="55"/>
    </row>
    <row r="106" spans="1:19" ht="17.25">
      <c r="A106" s="61"/>
      <c r="B106" s="69"/>
      <c r="C106" s="55"/>
      <c r="D106" s="55"/>
      <c r="E106" s="70"/>
      <c r="F106" s="71"/>
      <c r="G106" s="55"/>
      <c r="H106" s="71"/>
      <c r="I106" s="71"/>
      <c r="J106" s="113" t="s">
        <v>259</v>
      </c>
      <c r="K106" s="47" t="s">
        <v>210</v>
      </c>
      <c r="L106" s="47" t="s">
        <v>211</v>
      </c>
      <c r="M106" s="47" t="s">
        <v>212</v>
      </c>
      <c r="N106" s="83" t="s">
        <v>213</v>
      </c>
      <c r="O106" s="92"/>
      <c r="P106" s="55"/>
      <c r="Q106" s="55"/>
      <c r="R106" s="55"/>
      <c r="S106" s="55"/>
    </row>
    <row r="107" spans="1:19" ht="17.25">
      <c r="A107" s="82"/>
      <c r="B107" s="69"/>
      <c r="C107" s="55"/>
      <c r="D107" s="55"/>
      <c r="E107" s="70"/>
      <c r="F107" s="71"/>
      <c r="G107" s="55"/>
      <c r="H107" s="71"/>
      <c r="I107" s="71"/>
      <c r="J107" s="108" t="s">
        <v>253</v>
      </c>
      <c r="K107" s="73" t="str">
        <f>VLOOKUP(K106,Sheet2!$G$1:$H$78,2)</f>
        <v>西新田子供会</v>
      </c>
      <c r="L107" s="73" t="str">
        <f>VLOOKUP(L106,Sheet2!$G$1:$H$78,2)</f>
        <v>前ヶ崎クラブ</v>
      </c>
      <c r="M107" s="73" t="str">
        <f>VLOOKUP(M106,Sheet2!$G$1:$H$78,2)</f>
        <v>久寺家エラーズ</v>
      </c>
      <c r="N107" s="74" t="str">
        <f>VLOOKUP(N106,Sheet2!$G$1:$H$78,2)</f>
        <v>柏リアノス</v>
      </c>
      <c r="O107" s="92"/>
      <c r="P107" s="55"/>
      <c r="Q107" s="55"/>
      <c r="R107" s="55"/>
      <c r="S107" s="55"/>
    </row>
    <row r="108" spans="1:19" ht="18" thickBot="1">
      <c r="A108" s="131">
        <v>24</v>
      </c>
      <c r="B108" s="132" t="str">
        <f>IF(F108&lt;&gt;"",VLOOKUP(F108,Sheet2!$A$1:$D$25,2),"")</f>
        <v>I</v>
      </c>
      <c r="C108" s="66"/>
      <c r="D108" s="137" t="s">
        <v>129</v>
      </c>
      <c r="E108" s="129" t="str">
        <f>IF(F108&lt;&gt;"",VLOOKUP(F108,Sheet2!$A$1:$D$25,3),"")</f>
        <v>野田ロッキーズ</v>
      </c>
      <c r="F108" s="137">
        <v>21</v>
      </c>
      <c r="G108" s="127" t="str">
        <f>IF(F108&lt;&gt;"",VLOOKUP(F108,Sheet2!$A$1:$D$25,4),"")</f>
        <v>野田</v>
      </c>
      <c r="H108" s="98"/>
      <c r="I108" s="98"/>
      <c r="J108" s="111"/>
      <c r="K108" s="98"/>
      <c r="L108" s="98"/>
      <c r="M108" s="98"/>
      <c r="N108" s="102"/>
      <c r="O108" s="92">
        <v>1</v>
      </c>
      <c r="P108" s="55"/>
      <c r="Q108" s="55"/>
      <c r="R108" s="55"/>
      <c r="S108" s="55"/>
    </row>
    <row r="109" spans="1:19" ht="17.25">
      <c r="A109" s="131"/>
      <c r="B109" s="133"/>
      <c r="C109" s="67"/>
      <c r="D109" s="137"/>
      <c r="E109" s="130"/>
      <c r="F109" s="137"/>
      <c r="G109" s="128"/>
      <c r="H109" s="71"/>
      <c r="I109" s="71"/>
      <c r="J109" s="71"/>
      <c r="K109" s="71"/>
      <c r="L109" s="71"/>
      <c r="M109" s="71"/>
      <c r="N109" s="71"/>
      <c r="O109" s="55"/>
      <c r="P109" s="55"/>
      <c r="Q109" s="55"/>
      <c r="R109" s="55"/>
      <c r="S109" s="55"/>
    </row>
    <row r="110" spans="1:19" ht="17.25">
      <c r="A110" s="61"/>
      <c r="B110" s="47"/>
      <c r="C110" s="55"/>
      <c r="D110" s="55"/>
      <c r="E110" s="70"/>
      <c r="F110" s="71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</row>
    <row r="111" spans="1:19" ht="17.25">
      <c r="A111" s="61"/>
      <c r="B111" s="47"/>
      <c r="C111" s="55"/>
      <c r="D111" s="55"/>
      <c r="E111" s="70"/>
      <c r="F111" s="71"/>
      <c r="G111" s="55"/>
      <c r="H111" s="150"/>
      <c r="I111" s="150"/>
      <c r="J111" s="55"/>
      <c r="K111" s="153" t="s">
        <v>214</v>
      </c>
      <c r="L111" s="153"/>
      <c r="M111" s="71"/>
      <c r="N111" s="71"/>
      <c r="O111" s="55"/>
      <c r="P111" s="55"/>
      <c r="Q111" s="55"/>
      <c r="R111" s="55"/>
      <c r="S111" s="55"/>
    </row>
    <row r="112" spans="1:19" ht="18" thickBot="1">
      <c r="A112" s="61"/>
      <c r="B112" s="47"/>
      <c r="C112" s="55"/>
      <c r="D112" s="55"/>
      <c r="E112" s="70"/>
      <c r="F112" s="71"/>
      <c r="G112" s="55"/>
      <c r="H112" s="151"/>
      <c r="I112" s="151"/>
      <c r="J112" s="67"/>
      <c r="K112" s="67"/>
      <c r="L112" s="67"/>
      <c r="M112" s="67"/>
      <c r="N112" s="68"/>
      <c r="O112" s="55"/>
      <c r="P112" s="55"/>
      <c r="Q112" s="55"/>
      <c r="R112" s="55"/>
      <c r="S112" s="55"/>
    </row>
    <row r="113" spans="1:19" ht="17.25">
      <c r="A113" s="55"/>
      <c r="B113" s="55"/>
      <c r="C113" s="55"/>
      <c r="D113" s="55"/>
      <c r="E113" s="55"/>
      <c r="F113" s="55"/>
      <c r="G113" s="55"/>
      <c r="H113" s="55"/>
      <c r="I113" s="55"/>
      <c r="J113" s="106"/>
      <c r="K113" s="148" t="s">
        <v>138</v>
      </c>
      <c r="L113" s="148" t="s">
        <v>138</v>
      </c>
      <c r="M113" s="148" t="s">
        <v>138</v>
      </c>
      <c r="N113" s="149" t="s">
        <v>138</v>
      </c>
      <c r="O113" s="79"/>
      <c r="P113" s="55"/>
      <c r="Q113" s="55"/>
      <c r="R113" s="55"/>
      <c r="S113" s="55"/>
    </row>
    <row r="114" spans="1:19" ht="17.25">
      <c r="A114" s="55"/>
      <c r="B114" s="55"/>
      <c r="C114" s="55"/>
      <c r="D114" s="55"/>
      <c r="E114" s="55"/>
      <c r="F114" s="55"/>
      <c r="G114" s="55"/>
      <c r="H114" s="152" t="s">
        <v>254</v>
      </c>
      <c r="I114" s="152"/>
      <c r="J114" s="152"/>
      <c r="K114" s="148"/>
      <c r="L114" s="148"/>
      <c r="M114" s="148"/>
      <c r="N114" s="149"/>
      <c r="O114" s="81"/>
      <c r="P114" s="55"/>
      <c r="Q114" s="55"/>
      <c r="R114" s="55"/>
      <c r="S114" s="55"/>
    </row>
    <row r="115" spans="1:19" ht="17.25">
      <c r="A115" s="55"/>
      <c r="B115" s="55"/>
      <c r="C115" s="55"/>
      <c r="D115" s="55"/>
      <c r="E115" s="55"/>
      <c r="F115" s="55"/>
      <c r="G115" s="55"/>
      <c r="H115" s="150"/>
      <c r="I115" s="150"/>
      <c r="J115" s="66"/>
      <c r="K115" s="66"/>
      <c r="L115" s="66"/>
      <c r="M115" s="66"/>
      <c r="N115" s="80"/>
      <c r="O115" s="55"/>
      <c r="P115" s="55"/>
      <c r="Q115" s="55"/>
      <c r="R115" s="55"/>
      <c r="S115" s="55"/>
    </row>
    <row r="116" spans="1:19" ht="18" thickBot="1">
      <c r="A116" s="55"/>
      <c r="B116" s="55"/>
      <c r="C116" s="55"/>
      <c r="D116" s="55"/>
      <c r="E116" s="55"/>
      <c r="F116" s="55"/>
      <c r="G116" s="55"/>
      <c r="H116" s="151"/>
      <c r="I116" s="151"/>
      <c r="J116" s="55"/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1:19" ht="17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</sheetData>
  <sheetProtection/>
  <mergeCells count="176">
    <mergeCell ref="O85:P85"/>
    <mergeCell ref="F56:F57"/>
    <mergeCell ref="E44:E45"/>
    <mergeCell ref="Q3:T25"/>
    <mergeCell ref="F28:F29"/>
    <mergeCell ref="F36:F37"/>
    <mergeCell ref="F44:F45"/>
    <mergeCell ref="F52:F53"/>
    <mergeCell ref="F60:F61"/>
    <mergeCell ref="F84:F85"/>
    <mergeCell ref="N113:N114"/>
    <mergeCell ref="F72:F73"/>
    <mergeCell ref="F80:F81"/>
    <mergeCell ref="F100:F101"/>
    <mergeCell ref="F104:F105"/>
    <mergeCell ref="F96:F97"/>
    <mergeCell ref="F92:F93"/>
    <mergeCell ref="K111:L111"/>
    <mergeCell ref="K113:K114"/>
    <mergeCell ref="L113:L114"/>
    <mergeCell ref="M113:M114"/>
    <mergeCell ref="H115:I116"/>
    <mergeCell ref="A108:A109"/>
    <mergeCell ref="B108:B109"/>
    <mergeCell ref="D108:D109"/>
    <mergeCell ref="E108:E109"/>
    <mergeCell ref="G108:G109"/>
    <mergeCell ref="H111:I112"/>
    <mergeCell ref="F108:F109"/>
    <mergeCell ref="H114:J114"/>
    <mergeCell ref="G100:G101"/>
    <mergeCell ref="A104:A105"/>
    <mergeCell ref="B104:B105"/>
    <mergeCell ref="D104:D105"/>
    <mergeCell ref="E104:E105"/>
    <mergeCell ref="G104:G105"/>
    <mergeCell ref="A100:A101"/>
    <mergeCell ref="B100:B101"/>
    <mergeCell ref="D100:D101"/>
    <mergeCell ref="E100:E101"/>
    <mergeCell ref="G92:G93"/>
    <mergeCell ref="A96:A97"/>
    <mergeCell ref="B96:B97"/>
    <mergeCell ref="D96:D97"/>
    <mergeCell ref="E96:E97"/>
    <mergeCell ref="G96:G97"/>
    <mergeCell ref="A92:A93"/>
    <mergeCell ref="B92:B93"/>
    <mergeCell ref="D92:D93"/>
    <mergeCell ref="E92:E93"/>
    <mergeCell ref="A88:A89"/>
    <mergeCell ref="B88:B89"/>
    <mergeCell ref="D88:D89"/>
    <mergeCell ref="E88:E89"/>
    <mergeCell ref="G88:G89"/>
    <mergeCell ref="F88:F89"/>
    <mergeCell ref="G80:G81"/>
    <mergeCell ref="A84:A85"/>
    <mergeCell ref="B84:B85"/>
    <mergeCell ref="D84:D85"/>
    <mergeCell ref="E84:E85"/>
    <mergeCell ref="G84:G85"/>
    <mergeCell ref="A80:A81"/>
    <mergeCell ref="E80:E81"/>
    <mergeCell ref="B80:B81"/>
    <mergeCell ref="D80:D81"/>
    <mergeCell ref="A76:A77"/>
    <mergeCell ref="B76:B77"/>
    <mergeCell ref="D76:D77"/>
    <mergeCell ref="E76:E77"/>
    <mergeCell ref="G76:G77"/>
    <mergeCell ref="F76:F77"/>
    <mergeCell ref="G72:G73"/>
    <mergeCell ref="F68:F69"/>
    <mergeCell ref="A68:A69"/>
    <mergeCell ref="B68:B69"/>
    <mergeCell ref="D68:D69"/>
    <mergeCell ref="A72:A73"/>
    <mergeCell ref="B72:B73"/>
    <mergeCell ref="D72:D73"/>
    <mergeCell ref="E72:E73"/>
    <mergeCell ref="E68:E69"/>
    <mergeCell ref="Q62:Q63"/>
    <mergeCell ref="A64:A65"/>
    <mergeCell ref="B64:B65"/>
    <mergeCell ref="D64:D65"/>
    <mergeCell ref="E64:E65"/>
    <mergeCell ref="G64:G65"/>
    <mergeCell ref="F64:F65"/>
    <mergeCell ref="O62:O63"/>
    <mergeCell ref="P62:P63"/>
    <mergeCell ref="N66:N67"/>
    <mergeCell ref="G68:G69"/>
    <mergeCell ref="S56:S69"/>
    <mergeCell ref="A60:A61"/>
    <mergeCell ref="B60:B61"/>
    <mergeCell ref="D60:D61"/>
    <mergeCell ref="E60:E61"/>
    <mergeCell ref="G60:G61"/>
    <mergeCell ref="P61:Q61"/>
    <mergeCell ref="N62:N63"/>
    <mergeCell ref="G52:G53"/>
    <mergeCell ref="A56:A57"/>
    <mergeCell ref="B56:B57"/>
    <mergeCell ref="D56:D57"/>
    <mergeCell ref="E56:E57"/>
    <mergeCell ref="G56:G57"/>
    <mergeCell ref="A52:A53"/>
    <mergeCell ref="B52:B53"/>
    <mergeCell ref="D52:D53"/>
    <mergeCell ref="E52:E53"/>
    <mergeCell ref="G44:G45"/>
    <mergeCell ref="A48:A49"/>
    <mergeCell ref="B48:B49"/>
    <mergeCell ref="D48:D49"/>
    <mergeCell ref="E48:E49"/>
    <mergeCell ref="G48:G49"/>
    <mergeCell ref="F48:F49"/>
    <mergeCell ref="A44:A45"/>
    <mergeCell ref="B44:B45"/>
    <mergeCell ref="D44:D45"/>
    <mergeCell ref="O37:P37"/>
    <mergeCell ref="A40:A41"/>
    <mergeCell ref="B40:B41"/>
    <mergeCell ref="D40:D41"/>
    <mergeCell ref="E40:E41"/>
    <mergeCell ref="G40:G41"/>
    <mergeCell ref="F40:F41"/>
    <mergeCell ref="A36:A37"/>
    <mergeCell ref="B36:B37"/>
    <mergeCell ref="D36:D37"/>
    <mergeCell ref="E36:E37"/>
    <mergeCell ref="G36:G37"/>
    <mergeCell ref="A32:A33"/>
    <mergeCell ref="B32:B33"/>
    <mergeCell ref="D32:D33"/>
    <mergeCell ref="E32:E33"/>
    <mergeCell ref="F32:F33"/>
    <mergeCell ref="B20:B21"/>
    <mergeCell ref="D20:D21"/>
    <mergeCell ref="G32:G33"/>
    <mergeCell ref="A28:A29"/>
    <mergeCell ref="D28:D29"/>
    <mergeCell ref="E28:E29"/>
    <mergeCell ref="G28:G29"/>
    <mergeCell ref="F20:F21"/>
    <mergeCell ref="E9:G9"/>
    <mergeCell ref="E11:G11"/>
    <mergeCell ref="D16:D17"/>
    <mergeCell ref="E16:E17"/>
    <mergeCell ref="F16:F17"/>
    <mergeCell ref="B28:B29"/>
    <mergeCell ref="G20:G21"/>
    <mergeCell ref="D24:D25"/>
    <mergeCell ref="E24:E25"/>
    <mergeCell ref="G24:G25"/>
    <mergeCell ref="N90:N91"/>
    <mergeCell ref="E12:G12"/>
    <mergeCell ref="E13:G13"/>
    <mergeCell ref="A1:S1"/>
    <mergeCell ref="E3:G3"/>
    <mergeCell ref="E4:G4"/>
    <mergeCell ref="E5:G5"/>
    <mergeCell ref="E7:G7"/>
    <mergeCell ref="E8:G8"/>
    <mergeCell ref="H15:P15"/>
    <mergeCell ref="G16:G17"/>
    <mergeCell ref="E20:E21"/>
    <mergeCell ref="A16:A17"/>
    <mergeCell ref="B16:B17"/>
    <mergeCell ref="M86:P87"/>
    <mergeCell ref="M38:P39"/>
    <mergeCell ref="A24:A25"/>
    <mergeCell ref="B24:B25"/>
    <mergeCell ref="F24:F25"/>
    <mergeCell ref="A20:A21"/>
  </mergeCells>
  <dataValidations count="1">
    <dataValidation allowBlank="1" showInputMessage="1" showErrorMessage="1" imeMode="off" sqref="O3:O7 F2:M2 O10:O14 H3:N14"/>
  </dataValidations>
  <printOptions horizontalCentered="1"/>
  <pageMargins left="0.35433070866141736" right="0.1968503937007874" top="0.31496062992125984" bottom="0.3937007874015748" header="0.1968503937007874" footer="0.31496062992125984"/>
  <pageSetup fitToHeight="1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19" width="3.09765625" style="8" customWidth="1"/>
    <col min="20" max="26" width="6" style="8" customWidth="1"/>
    <col min="27" max="16384" width="8.796875" style="8" customWidth="1"/>
  </cols>
  <sheetData>
    <row r="1" spans="1:26" ht="23.25" customHeight="1">
      <c r="A1" s="25" t="str">
        <f>IF(SUM(T2:T7)=30,"対戦終了",IF(SUM(T2:T7)&gt;0,SUM(T2:T7)/2/15,"　"))</f>
        <v>対戦終了</v>
      </c>
      <c r="B1" s="171" t="str">
        <f>A2</f>
        <v>常盤平ボーイズ</v>
      </c>
      <c r="C1" s="171"/>
      <c r="D1" s="171"/>
      <c r="E1" s="171" t="str">
        <f>A3</f>
        <v>高田ウィンスターズ</v>
      </c>
      <c r="F1" s="171"/>
      <c r="G1" s="171"/>
      <c r="H1" s="171" t="str">
        <f>A4</f>
        <v>松葉ニューセラミックス</v>
      </c>
      <c r="I1" s="171"/>
      <c r="J1" s="171"/>
      <c r="K1" s="171" t="str">
        <f>A5</f>
        <v>高柳西エースクラブ</v>
      </c>
      <c r="L1" s="171"/>
      <c r="M1" s="171"/>
      <c r="N1" s="171" t="str">
        <f>A6</f>
        <v>上町少年野球部</v>
      </c>
      <c r="O1" s="171"/>
      <c r="P1" s="171"/>
      <c r="Q1" s="171" t="str">
        <f>A7</f>
        <v>向小金ファイターズ</v>
      </c>
      <c r="R1" s="171"/>
      <c r="S1" s="171"/>
      <c r="T1" s="2" t="s">
        <v>0</v>
      </c>
      <c r="U1" s="2" t="s">
        <v>1</v>
      </c>
      <c r="V1" s="2" t="s">
        <v>2</v>
      </c>
      <c r="W1" s="2" t="s">
        <v>3</v>
      </c>
      <c r="X1" s="2" t="s">
        <v>4</v>
      </c>
      <c r="Y1" s="2" t="s">
        <v>5</v>
      </c>
      <c r="Z1" s="2" t="s">
        <v>6</v>
      </c>
    </row>
    <row r="2" spans="1:26" ht="75.75" customHeight="1">
      <c r="A2" s="4" t="str">
        <f>'ﾌﾞﾛｯｸ別'!F13</f>
        <v>常盤平ボーイズ</v>
      </c>
      <c r="B2" s="168"/>
      <c r="C2" s="169"/>
      <c r="D2" s="170"/>
      <c r="E2" s="10">
        <v>7</v>
      </c>
      <c r="F2" s="5" t="str">
        <f>IF(E2="","",IF(E2=G2,"△",IF(E2&gt;G2,"○","●")))</f>
        <v>○</v>
      </c>
      <c r="G2" s="11">
        <v>1</v>
      </c>
      <c r="H2" s="10">
        <v>11</v>
      </c>
      <c r="I2" s="5" t="str">
        <f>IF(H2="","",IF(H2=J2,"△",IF(H2&gt;J2,"○","●")))</f>
        <v>○</v>
      </c>
      <c r="J2" s="11">
        <v>1</v>
      </c>
      <c r="K2" s="10">
        <v>23</v>
      </c>
      <c r="L2" s="5" t="str">
        <f>IF(K2="","",IF(K2=M2,"△",IF(K2&gt;M2,"○","●")))</f>
        <v>○</v>
      </c>
      <c r="M2" s="11">
        <v>4</v>
      </c>
      <c r="N2" s="10">
        <v>21</v>
      </c>
      <c r="O2" s="5" t="str">
        <f>IF(N2="","",IF(N2=P2,"△",IF(N2&gt;P2,"○","●")))</f>
        <v>○</v>
      </c>
      <c r="P2" s="11">
        <v>0</v>
      </c>
      <c r="Q2" s="10">
        <v>9</v>
      </c>
      <c r="R2" s="5" t="str">
        <f>IF(Q2="","",IF(Q2=S2,"△",IF(Q2&gt;S2,"○","●")))</f>
        <v>○</v>
      </c>
      <c r="S2" s="11">
        <v>1</v>
      </c>
      <c r="T2" s="13">
        <f aca="true" t="shared" si="0" ref="T2:T7">SUM(U2:W2)</f>
        <v>5</v>
      </c>
      <c r="U2" s="14">
        <f aca="true" t="shared" si="1" ref="U2:U7">COUNTIF($B2:$S2,"○")</f>
        <v>5</v>
      </c>
      <c r="V2" s="14">
        <f aca="true" t="shared" si="2" ref="V2:V7">COUNTIF($B2:$S2,"●")</f>
        <v>0</v>
      </c>
      <c r="W2" s="14">
        <f aca="true" t="shared" si="3" ref="W2:W7">COUNTIF($B2:$S2,"△")</f>
        <v>0</v>
      </c>
      <c r="X2" s="6">
        <f aca="true" t="shared" si="4" ref="X2:X7">B2+E2+H2+K2+N2+Q2</f>
        <v>71</v>
      </c>
      <c r="Y2" s="6">
        <f aca="true" t="shared" si="5" ref="Y2:Y7">D2+G2+J2+M2+P2+S2</f>
        <v>7</v>
      </c>
      <c r="Z2" s="7">
        <f aca="true" t="shared" si="6" ref="Z2:Z7">X2-Y2</f>
        <v>64</v>
      </c>
    </row>
    <row r="3" spans="1:26" ht="75.75" customHeight="1">
      <c r="A3" s="4" t="str">
        <f>'ﾌﾞﾛｯｸ別'!F14</f>
        <v>高田ウィンスターズ</v>
      </c>
      <c r="B3" s="10">
        <v>1</v>
      </c>
      <c r="C3" s="5" t="str">
        <f>IF(B3="","",IF(B3=D3,"△",IF(B3&gt;D3,"○","●")))</f>
        <v>●</v>
      </c>
      <c r="D3" s="11">
        <v>7</v>
      </c>
      <c r="E3" s="168"/>
      <c r="F3" s="169"/>
      <c r="G3" s="170"/>
      <c r="H3" s="10">
        <v>6</v>
      </c>
      <c r="I3" s="5" t="str">
        <f>IF(H3="","",IF(H3=J3,"△",IF(H3&gt;J3,"○","●")))</f>
        <v>○</v>
      </c>
      <c r="J3" s="11">
        <v>2</v>
      </c>
      <c r="K3" s="10">
        <v>14</v>
      </c>
      <c r="L3" s="5" t="str">
        <f>IF(K3="","",IF(K3=M3,"△",IF(K3&gt;M3,"○","●")))</f>
        <v>○</v>
      </c>
      <c r="M3" s="11">
        <v>0</v>
      </c>
      <c r="N3" s="10">
        <v>13</v>
      </c>
      <c r="O3" s="5" t="str">
        <f>IF(N3="","",IF(N3=P3,"△",IF(N3&gt;P3,"○","●")))</f>
        <v>○</v>
      </c>
      <c r="P3" s="11">
        <v>2</v>
      </c>
      <c r="Q3" s="10">
        <v>16</v>
      </c>
      <c r="R3" s="5" t="str">
        <f>IF(Q3="","",IF(Q3=S3,"△",IF(Q3&gt;S3,"○","●")))</f>
        <v>○</v>
      </c>
      <c r="S3" s="11">
        <v>0</v>
      </c>
      <c r="T3" s="13">
        <f t="shared" si="0"/>
        <v>5</v>
      </c>
      <c r="U3" s="14">
        <f t="shared" si="1"/>
        <v>4</v>
      </c>
      <c r="V3" s="14">
        <f t="shared" si="2"/>
        <v>1</v>
      </c>
      <c r="W3" s="14">
        <f t="shared" si="3"/>
        <v>0</v>
      </c>
      <c r="X3" s="6">
        <f t="shared" si="4"/>
        <v>50</v>
      </c>
      <c r="Y3" s="6">
        <f t="shared" si="5"/>
        <v>11</v>
      </c>
      <c r="Z3" s="7">
        <f t="shared" si="6"/>
        <v>39</v>
      </c>
    </row>
    <row r="4" spans="1:26" ht="75.75" customHeight="1">
      <c r="A4" s="4" t="str">
        <f>'ﾌﾞﾛｯｸ別'!F15</f>
        <v>松葉ニューセラミックス</v>
      </c>
      <c r="B4" s="10">
        <v>1</v>
      </c>
      <c r="C4" s="5" t="str">
        <f>IF(B4="","",IF(B4=D4,"△",IF(B4&gt;D4,"○","●")))</f>
        <v>●</v>
      </c>
      <c r="D4" s="11">
        <v>11</v>
      </c>
      <c r="E4" s="10">
        <v>2</v>
      </c>
      <c r="F4" s="5" t="str">
        <f>IF(E4="","",IF(E4=G4,"△",IF(E4&gt;G4,"○","●")))</f>
        <v>●</v>
      </c>
      <c r="G4" s="11">
        <v>6</v>
      </c>
      <c r="H4" s="168"/>
      <c r="I4" s="169"/>
      <c r="J4" s="170"/>
      <c r="K4" s="10">
        <v>16</v>
      </c>
      <c r="L4" s="5" t="str">
        <f>IF(K4="","",IF(K4=M4,"△",IF(K4&gt;M4,"○","●")))</f>
        <v>○</v>
      </c>
      <c r="M4" s="11">
        <v>1</v>
      </c>
      <c r="N4" s="10">
        <v>19</v>
      </c>
      <c r="O4" s="5" t="str">
        <f>IF(N4="","",IF(N4=P4,"△",IF(N4&gt;P4,"○","●")))</f>
        <v>○</v>
      </c>
      <c r="P4" s="11">
        <v>1</v>
      </c>
      <c r="Q4" s="10">
        <v>3</v>
      </c>
      <c r="R4" s="5" t="str">
        <f>IF(Q4="","",IF(Q4=S4,"△",IF(Q4&gt;S4,"○","●")))</f>
        <v>●</v>
      </c>
      <c r="S4" s="11">
        <v>7</v>
      </c>
      <c r="T4" s="13">
        <f t="shared" si="0"/>
        <v>5</v>
      </c>
      <c r="U4" s="14">
        <f t="shared" si="1"/>
        <v>2</v>
      </c>
      <c r="V4" s="14">
        <f t="shared" si="2"/>
        <v>3</v>
      </c>
      <c r="W4" s="14">
        <f t="shared" si="3"/>
        <v>0</v>
      </c>
      <c r="X4" s="6">
        <f t="shared" si="4"/>
        <v>41</v>
      </c>
      <c r="Y4" s="6">
        <f t="shared" si="5"/>
        <v>26</v>
      </c>
      <c r="Z4" s="7">
        <f t="shared" si="6"/>
        <v>15</v>
      </c>
    </row>
    <row r="5" spans="1:26" ht="75.75" customHeight="1">
      <c r="A5" s="4" t="str">
        <f>'ﾌﾞﾛｯｸ別'!F16</f>
        <v>高柳西エースクラブ</v>
      </c>
      <c r="B5" s="10">
        <v>4</v>
      </c>
      <c r="C5" s="5" t="str">
        <f>IF(B5="","",IF(B5=D5,"△",IF(B5&gt;D5,"○","●")))</f>
        <v>●</v>
      </c>
      <c r="D5" s="11">
        <v>23</v>
      </c>
      <c r="E5" s="10">
        <v>0</v>
      </c>
      <c r="F5" s="5" t="str">
        <f>IF(E5="","",IF(E5=G5,"△",IF(E5&gt;G5,"○","●")))</f>
        <v>●</v>
      </c>
      <c r="G5" s="11">
        <v>14</v>
      </c>
      <c r="H5" s="10">
        <v>1</v>
      </c>
      <c r="I5" s="5" t="str">
        <f>IF(H5="","",IF(H5=J5,"△",IF(H5&gt;J5,"○","●")))</f>
        <v>●</v>
      </c>
      <c r="J5" s="11">
        <v>16</v>
      </c>
      <c r="K5" s="168"/>
      <c r="L5" s="169"/>
      <c r="M5" s="170"/>
      <c r="N5" s="10">
        <v>3</v>
      </c>
      <c r="O5" s="5" t="str">
        <f>IF(N5="","",IF(N5=P5,"△",IF(N5&gt;P5,"○","●")))</f>
        <v>●</v>
      </c>
      <c r="P5" s="11">
        <v>15</v>
      </c>
      <c r="Q5" s="10">
        <v>0</v>
      </c>
      <c r="R5" s="5" t="str">
        <f>IF(Q5="","",IF(Q5=S5,"△",IF(Q5&gt;S5,"○","●")))</f>
        <v>●</v>
      </c>
      <c r="S5" s="11">
        <v>12</v>
      </c>
      <c r="T5" s="13">
        <f t="shared" si="0"/>
        <v>5</v>
      </c>
      <c r="U5" s="14">
        <f t="shared" si="1"/>
        <v>0</v>
      </c>
      <c r="V5" s="14">
        <f t="shared" si="2"/>
        <v>5</v>
      </c>
      <c r="W5" s="14">
        <f t="shared" si="3"/>
        <v>0</v>
      </c>
      <c r="X5" s="6">
        <f t="shared" si="4"/>
        <v>8</v>
      </c>
      <c r="Y5" s="6">
        <f t="shared" si="5"/>
        <v>80</v>
      </c>
      <c r="Z5" s="7">
        <f t="shared" si="6"/>
        <v>-72</v>
      </c>
    </row>
    <row r="6" spans="1:26" ht="75.75" customHeight="1">
      <c r="A6" s="4" t="str">
        <f>'ﾌﾞﾛｯｸ別'!F17</f>
        <v>上町少年野球部</v>
      </c>
      <c r="B6" s="10">
        <v>0</v>
      </c>
      <c r="C6" s="5" t="str">
        <f>IF(B6="","",IF(B6=D6,"△",IF(B6&gt;D6,"○","●")))</f>
        <v>●</v>
      </c>
      <c r="D6" s="11">
        <v>21</v>
      </c>
      <c r="E6" s="10">
        <v>2</v>
      </c>
      <c r="F6" s="5" t="str">
        <f>IF(E6="","",IF(E6=G6,"△",IF(E6&gt;G6,"○","●")))</f>
        <v>●</v>
      </c>
      <c r="G6" s="11">
        <v>13</v>
      </c>
      <c r="H6" s="10">
        <v>1</v>
      </c>
      <c r="I6" s="5" t="str">
        <f>IF(H6="","",IF(H6=J6,"△",IF(H6&gt;J6,"○","●")))</f>
        <v>●</v>
      </c>
      <c r="J6" s="11">
        <v>19</v>
      </c>
      <c r="K6" s="10">
        <v>15</v>
      </c>
      <c r="L6" s="5" t="str">
        <f>IF(K6="","",IF(K6=M6,"△",IF(K6&gt;M6,"○","●")))</f>
        <v>○</v>
      </c>
      <c r="M6" s="11">
        <v>3</v>
      </c>
      <c r="N6" s="168"/>
      <c r="O6" s="169"/>
      <c r="P6" s="170"/>
      <c r="Q6" s="10">
        <v>0</v>
      </c>
      <c r="R6" s="5" t="str">
        <f>IF(Q6="","",IF(Q6=S6,"△",IF(Q6&gt;S6,"○","●")))</f>
        <v>●</v>
      </c>
      <c r="S6" s="11">
        <v>3</v>
      </c>
      <c r="T6" s="13">
        <f t="shared" si="0"/>
        <v>5</v>
      </c>
      <c r="U6" s="14">
        <f t="shared" si="1"/>
        <v>1</v>
      </c>
      <c r="V6" s="14">
        <f t="shared" si="2"/>
        <v>4</v>
      </c>
      <c r="W6" s="14">
        <f t="shared" si="3"/>
        <v>0</v>
      </c>
      <c r="X6" s="6">
        <f t="shared" si="4"/>
        <v>18</v>
      </c>
      <c r="Y6" s="6">
        <f t="shared" si="5"/>
        <v>59</v>
      </c>
      <c r="Z6" s="7">
        <f t="shared" si="6"/>
        <v>-41</v>
      </c>
    </row>
    <row r="7" spans="1:26" ht="75.75" customHeight="1">
      <c r="A7" s="4" t="str">
        <f>'ﾌﾞﾛｯｸ別'!F18</f>
        <v>向小金ファイターズ</v>
      </c>
      <c r="B7" s="10">
        <v>1</v>
      </c>
      <c r="C7" s="5" t="str">
        <f>IF(B7="","",IF(B7=D7,"△",IF(B7&gt;D7,"○","●")))</f>
        <v>●</v>
      </c>
      <c r="D7" s="11">
        <v>9</v>
      </c>
      <c r="E7" s="10">
        <v>0</v>
      </c>
      <c r="F7" s="5" t="str">
        <f>IF(E7="","",IF(E7=G7,"△",IF(E7&gt;G7,"○","●")))</f>
        <v>●</v>
      </c>
      <c r="G7" s="11">
        <v>16</v>
      </c>
      <c r="H7" s="10">
        <v>7</v>
      </c>
      <c r="I7" s="5" t="str">
        <f>IF(H7="","",IF(H7=J7,"△",IF(H7&gt;J7,"○","●")))</f>
        <v>○</v>
      </c>
      <c r="J7" s="11">
        <v>3</v>
      </c>
      <c r="K7" s="10">
        <v>12</v>
      </c>
      <c r="L7" s="5" t="str">
        <f>IF(K7="","",IF(K7=M7,"△",IF(K7&gt;M7,"○","●")))</f>
        <v>○</v>
      </c>
      <c r="M7" s="11">
        <v>0</v>
      </c>
      <c r="N7" s="10">
        <v>3</v>
      </c>
      <c r="O7" s="5" t="str">
        <f>IF(N7="","",IF(N7=P7,"△",IF(N7&gt;P7,"○","●")))</f>
        <v>○</v>
      </c>
      <c r="P7" s="11">
        <v>0</v>
      </c>
      <c r="Q7" s="168"/>
      <c r="R7" s="169"/>
      <c r="S7" s="170"/>
      <c r="T7" s="13">
        <f t="shared" si="0"/>
        <v>5</v>
      </c>
      <c r="U7" s="14">
        <f t="shared" si="1"/>
        <v>3</v>
      </c>
      <c r="V7" s="14">
        <f t="shared" si="2"/>
        <v>2</v>
      </c>
      <c r="W7" s="14">
        <f t="shared" si="3"/>
        <v>0</v>
      </c>
      <c r="X7" s="6">
        <f t="shared" si="4"/>
        <v>23</v>
      </c>
      <c r="Y7" s="6">
        <f t="shared" si="5"/>
        <v>28</v>
      </c>
      <c r="Z7" s="7">
        <f t="shared" si="6"/>
        <v>-5</v>
      </c>
    </row>
  </sheetData>
  <sheetProtection/>
  <mergeCells count="12">
    <mergeCell ref="N6:P6"/>
    <mergeCell ref="Q7:S7"/>
    <mergeCell ref="B2:D2"/>
    <mergeCell ref="E3:G3"/>
    <mergeCell ref="H4:J4"/>
    <mergeCell ref="K5:M5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off" sqref="B2:B7 D2:E7 G2:H7 S2:S6 P2:Q7 M2:N7 J2:K7 T2:Z7"/>
    <dataValidation allowBlank="1" showInputMessage="1" showErrorMessage="1" imeMode="hiragana" sqref="A2:A7 C1:C65536 F1:F65536 I1:I65536 L1:L65536 O1:O65536 R1:R65536"/>
  </dataValidations>
  <printOptions horizontalCentered="1"/>
  <pageMargins left="0.1968503937007874" right="0.1968503937007874" top="0.8267716535433072" bottom="0.35433070866141736" header="0.35433070866141736" footer="0.1968503937007874"/>
  <pageSetup fitToHeight="1" fitToWidth="1" horizontalDpi="600" verticalDpi="600" orientation="landscape" paperSize="9" r:id="rId1"/>
  <headerFooter alignWithMargins="0">
    <oddHeader>&amp;L&amp;24第30回カリフ・マルエス杯（&amp;A）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19" width="3.09765625" style="8" customWidth="1"/>
    <col min="20" max="26" width="6" style="8" customWidth="1"/>
    <col min="27" max="16384" width="8.796875" style="8" customWidth="1"/>
  </cols>
  <sheetData>
    <row r="1" spans="1:26" ht="23.25" customHeight="1">
      <c r="A1" s="25" t="str">
        <f>IF(SUM(T2:T7)=30,"対戦終了",IF(SUM(T2:T7)&gt;0,SUM(T2:T7)/2/15,"　"))</f>
        <v>対戦終了</v>
      </c>
      <c r="B1" s="171" t="str">
        <f>A2</f>
        <v>串崎スワローズ</v>
      </c>
      <c r="C1" s="171"/>
      <c r="D1" s="171"/>
      <c r="E1" s="171" t="str">
        <f>A3</f>
        <v>柏南ギャランツ</v>
      </c>
      <c r="F1" s="171"/>
      <c r="G1" s="171"/>
      <c r="H1" s="171" t="str">
        <f>A4</f>
        <v>加賀シャトルズ</v>
      </c>
      <c r="I1" s="171"/>
      <c r="J1" s="171"/>
      <c r="K1" s="171" t="str">
        <f>A5</f>
        <v>花井ヤンキース</v>
      </c>
      <c r="L1" s="171"/>
      <c r="M1" s="171"/>
      <c r="N1" s="171" t="str">
        <f>A6</f>
        <v>山崎クーガーズ</v>
      </c>
      <c r="O1" s="171"/>
      <c r="P1" s="171"/>
      <c r="Q1" s="171" t="str">
        <f>A7</f>
        <v>流山マリーンズ</v>
      </c>
      <c r="R1" s="171"/>
      <c r="S1" s="171"/>
      <c r="T1" s="2" t="s">
        <v>0</v>
      </c>
      <c r="U1" s="2" t="s">
        <v>1</v>
      </c>
      <c r="V1" s="2" t="s">
        <v>2</v>
      </c>
      <c r="W1" s="2" t="s">
        <v>3</v>
      </c>
      <c r="X1" s="2" t="s">
        <v>4</v>
      </c>
      <c r="Y1" s="2" t="s">
        <v>5</v>
      </c>
      <c r="Z1" s="2" t="s">
        <v>6</v>
      </c>
    </row>
    <row r="2" spans="1:26" ht="75.75" customHeight="1">
      <c r="A2" s="4" t="str">
        <f>'ﾌﾞﾛｯｸ別'!H13</f>
        <v>串崎スワローズ</v>
      </c>
      <c r="B2" s="168"/>
      <c r="C2" s="169"/>
      <c r="D2" s="170"/>
      <c r="E2" s="10">
        <v>4</v>
      </c>
      <c r="F2" s="5" t="str">
        <f>IF(E2="","",IF(E2=G2,"△",IF(E2&gt;G2,"○","●")))</f>
        <v>○</v>
      </c>
      <c r="G2" s="11">
        <v>1</v>
      </c>
      <c r="H2" s="10">
        <v>6</v>
      </c>
      <c r="I2" s="5" t="str">
        <f>IF(H2="","",IF(H2=J2,"△",IF(H2&gt;J2,"○","●")))</f>
        <v>○</v>
      </c>
      <c r="J2" s="11">
        <v>5</v>
      </c>
      <c r="K2" s="10">
        <v>8</v>
      </c>
      <c r="L2" s="5" t="str">
        <f>IF(K2="","",IF(K2=M2,"△",IF(K2&gt;M2,"○","●")))</f>
        <v>○</v>
      </c>
      <c r="M2" s="11">
        <v>3</v>
      </c>
      <c r="N2" s="10">
        <v>7</v>
      </c>
      <c r="O2" s="5" t="str">
        <f>IF(N2="","",IF(N2=P2,"△",IF(N2&gt;P2,"○","●")))</f>
        <v>○</v>
      </c>
      <c r="P2" s="11">
        <v>3</v>
      </c>
      <c r="Q2" s="10">
        <v>9</v>
      </c>
      <c r="R2" s="5" t="str">
        <f>IF(Q2="","",IF(Q2=S2,"△",IF(Q2&gt;S2,"○","●")))</f>
        <v>○</v>
      </c>
      <c r="S2" s="11">
        <v>1</v>
      </c>
      <c r="T2" s="13">
        <f aca="true" t="shared" si="0" ref="T2:T7">SUM(U2:W2)</f>
        <v>5</v>
      </c>
      <c r="U2" s="14">
        <f aca="true" t="shared" si="1" ref="U2:U7">COUNTIF($B2:$S2,"○")</f>
        <v>5</v>
      </c>
      <c r="V2" s="14">
        <f aca="true" t="shared" si="2" ref="V2:V7">COUNTIF($B2:$S2,"●")</f>
        <v>0</v>
      </c>
      <c r="W2" s="14">
        <f aca="true" t="shared" si="3" ref="W2:W7">COUNTIF($B2:$S2,"△")</f>
        <v>0</v>
      </c>
      <c r="X2" s="6">
        <f aca="true" t="shared" si="4" ref="X2:X7">B2+E2+H2+K2+N2+Q2</f>
        <v>34</v>
      </c>
      <c r="Y2" s="6">
        <f aca="true" t="shared" si="5" ref="Y2:Y7">D2+G2+J2+M2+P2+S2</f>
        <v>13</v>
      </c>
      <c r="Z2" s="7">
        <f aca="true" t="shared" si="6" ref="Z2:Z7">X2-Y2</f>
        <v>21</v>
      </c>
    </row>
    <row r="3" spans="1:26" ht="75.75" customHeight="1">
      <c r="A3" s="4" t="str">
        <f>'ﾌﾞﾛｯｸ別'!H14</f>
        <v>柏南ギャランツ</v>
      </c>
      <c r="B3" s="10">
        <v>1</v>
      </c>
      <c r="C3" s="5" t="str">
        <f>IF(B3="","",IF(B3=D3,"△",IF(B3&gt;D3,"○","●")))</f>
        <v>●</v>
      </c>
      <c r="D3" s="11">
        <v>4</v>
      </c>
      <c r="E3" s="168"/>
      <c r="F3" s="169"/>
      <c r="G3" s="170"/>
      <c r="H3" s="10">
        <v>1</v>
      </c>
      <c r="I3" s="5" t="str">
        <f>IF(H3="","",IF(H3=J3,"△",IF(H3&gt;J3,"○","●")))</f>
        <v>●</v>
      </c>
      <c r="J3" s="11">
        <v>5</v>
      </c>
      <c r="K3" s="10">
        <v>11</v>
      </c>
      <c r="L3" s="5" t="str">
        <f>IF(K3="","",IF(K3=M3,"△",IF(K3&gt;M3,"○","●")))</f>
        <v>○</v>
      </c>
      <c r="M3" s="11">
        <v>3</v>
      </c>
      <c r="N3" s="10">
        <v>5</v>
      </c>
      <c r="O3" s="5" t="str">
        <f>IF(N3="","",IF(N3=P3,"△",IF(N3&gt;P3,"○","●")))</f>
        <v>○</v>
      </c>
      <c r="P3" s="11">
        <v>2</v>
      </c>
      <c r="Q3" s="10">
        <v>9</v>
      </c>
      <c r="R3" s="5" t="str">
        <f>IF(Q3="","",IF(Q3=S3,"△",IF(Q3&gt;S3,"○","●")))</f>
        <v>○</v>
      </c>
      <c r="S3" s="11">
        <v>0</v>
      </c>
      <c r="T3" s="13">
        <f t="shared" si="0"/>
        <v>5</v>
      </c>
      <c r="U3" s="14">
        <f t="shared" si="1"/>
        <v>3</v>
      </c>
      <c r="V3" s="14">
        <f t="shared" si="2"/>
        <v>2</v>
      </c>
      <c r="W3" s="14">
        <f t="shared" si="3"/>
        <v>0</v>
      </c>
      <c r="X3" s="6">
        <f t="shared" si="4"/>
        <v>27</v>
      </c>
      <c r="Y3" s="6">
        <f t="shared" si="5"/>
        <v>14</v>
      </c>
      <c r="Z3" s="7">
        <f t="shared" si="6"/>
        <v>13</v>
      </c>
    </row>
    <row r="4" spans="1:26" ht="75.75" customHeight="1">
      <c r="A4" s="4" t="str">
        <f>'ﾌﾞﾛｯｸ別'!H15</f>
        <v>加賀シャトルズ</v>
      </c>
      <c r="B4" s="10">
        <v>5</v>
      </c>
      <c r="C4" s="5" t="str">
        <f>IF(B4="","",IF(B4=D4,"△",IF(B4&gt;D4,"○","●")))</f>
        <v>●</v>
      </c>
      <c r="D4" s="11">
        <v>6</v>
      </c>
      <c r="E4" s="10">
        <v>5</v>
      </c>
      <c r="F4" s="5" t="str">
        <f>IF(E4="","",IF(E4=G4,"△",IF(E4&gt;G4,"○","●")))</f>
        <v>○</v>
      </c>
      <c r="G4" s="11">
        <v>1</v>
      </c>
      <c r="H4" s="168"/>
      <c r="I4" s="169"/>
      <c r="J4" s="170"/>
      <c r="K4" s="10">
        <v>2</v>
      </c>
      <c r="L4" s="5" t="str">
        <f>IF(K4="","",IF(K4=M4,"△",IF(K4&gt;M4,"○","●")))</f>
        <v>○</v>
      </c>
      <c r="M4" s="11">
        <v>1</v>
      </c>
      <c r="N4" s="10">
        <v>15</v>
      </c>
      <c r="O4" s="5" t="str">
        <f>IF(N4="","",IF(N4=P4,"△",IF(N4&gt;P4,"○","●")))</f>
        <v>○</v>
      </c>
      <c r="P4" s="11">
        <v>1</v>
      </c>
      <c r="Q4" s="10">
        <v>3</v>
      </c>
      <c r="R4" s="5" t="str">
        <f>IF(Q4="","",IF(Q4=S4,"△",IF(Q4&gt;S4,"○","●")))</f>
        <v>○</v>
      </c>
      <c r="S4" s="11">
        <v>0</v>
      </c>
      <c r="T4" s="13">
        <f t="shared" si="0"/>
        <v>5</v>
      </c>
      <c r="U4" s="14">
        <f t="shared" si="1"/>
        <v>4</v>
      </c>
      <c r="V4" s="14">
        <f t="shared" si="2"/>
        <v>1</v>
      </c>
      <c r="W4" s="14">
        <f t="shared" si="3"/>
        <v>0</v>
      </c>
      <c r="X4" s="6">
        <f t="shared" si="4"/>
        <v>30</v>
      </c>
      <c r="Y4" s="6">
        <f t="shared" si="5"/>
        <v>9</v>
      </c>
      <c r="Z4" s="7">
        <f t="shared" si="6"/>
        <v>21</v>
      </c>
    </row>
    <row r="5" spans="1:26" ht="75.75" customHeight="1">
      <c r="A5" s="4" t="str">
        <f>'ﾌﾞﾛｯｸ別'!H16</f>
        <v>花井ヤンキース</v>
      </c>
      <c r="B5" s="10">
        <v>3</v>
      </c>
      <c r="C5" s="5" t="str">
        <f>IF(B5="","",IF(B5=D5,"△",IF(B5&gt;D5,"○","●")))</f>
        <v>●</v>
      </c>
      <c r="D5" s="11">
        <v>8</v>
      </c>
      <c r="E5" s="10">
        <v>3</v>
      </c>
      <c r="F5" s="5" t="str">
        <f>IF(E5="","",IF(E5=G5,"△",IF(E5&gt;G5,"○","●")))</f>
        <v>●</v>
      </c>
      <c r="G5" s="11">
        <v>11</v>
      </c>
      <c r="H5" s="10">
        <v>1</v>
      </c>
      <c r="I5" s="5" t="str">
        <f>IF(H5="","",IF(H5=J5,"△",IF(H5&gt;J5,"○","●")))</f>
        <v>●</v>
      </c>
      <c r="J5" s="11">
        <v>2</v>
      </c>
      <c r="K5" s="168"/>
      <c r="L5" s="169"/>
      <c r="M5" s="170"/>
      <c r="N5" s="10">
        <v>2</v>
      </c>
      <c r="O5" s="5" t="str">
        <f>IF(N5="","",IF(N5=P5,"△",IF(N5&gt;P5,"○","●")))</f>
        <v>●</v>
      </c>
      <c r="P5" s="11">
        <v>3</v>
      </c>
      <c r="Q5" s="10">
        <v>13</v>
      </c>
      <c r="R5" s="5" t="str">
        <f>IF(Q5="","",IF(Q5=S5,"△",IF(Q5&gt;S5,"○","●")))</f>
        <v>○</v>
      </c>
      <c r="S5" s="11">
        <v>3</v>
      </c>
      <c r="T5" s="13">
        <f t="shared" si="0"/>
        <v>5</v>
      </c>
      <c r="U5" s="14">
        <f t="shared" si="1"/>
        <v>1</v>
      </c>
      <c r="V5" s="14">
        <f t="shared" si="2"/>
        <v>4</v>
      </c>
      <c r="W5" s="14">
        <f t="shared" si="3"/>
        <v>0</v>
      </c>
      <c r="X5" s="6">
        <f t="shared" si="4"/>
        <v>22</v>
      </c>
      <c r="Y5" s="6">
        <f t="shared" si="5"/>
        <v>27</v>
      </c>
      <c r="Z5" s="7">
        <f t="shared" si="6"/>
        <v>-5</v>
      </c>
    </row>
    <row r="6" spans="1:26" ht="75.75" customHeight="1">
      <c r="A6" s="4" t="str">
        <f>'ﾌﾞﾛｯｸ別'!H17</f>
        <v>山崎クーガーズ</v>
      </c>
      <c r="B6" s="10">
        <v>3</v>
      </c>
      <c r="C6" s="5" t="str">
        <f>IF(B6="","",IF(B6=D6,"△",IF(B6&gt;D6,"○","●")))</f>
        <v>●</v>
      </c>
      <c r="D6" s="11">
        <v>7</v>
      </c>
      <c r="E6" s="10">
        <v>2</v>
      </c>
      <c r="F6" s="5" t="str">
        <f>IF(E6="","",IF(E6=G6,"△",IF(E6&gt;G6,"○","●")))</f>
        <v>●</v>
      </c>
      <c r="G6" s="11">
        <v>5</v>
      </c>
      <c r="H6" s="10">
        <v>1</v>
      </c>
      <c r="I6" s="5" t="str">
        <f>IF(H6="","",IF(H6=J6,"△",IF(H6&gt;J6,"○","●")))</f>
        <v>●</v>
      </c>
      <c r="J6" s="11">
        <v>15</v>
      </c>
      <c r="K6" s="10">
        <v>3</v>
      </c>
      <c r="L6" s="5" t="str">
        <f>IF(K6="","",IF(K6=M6,"△",IF(K6&gt;M6,"○","●")))</f>
        <v>○</v>
      </c>
      <c r="M6" s="11">
        <v>2</v>
      </c>
      <c r="N6" s="168"/>
      <c r="O6" s="169"/>
      <c r="P6" s="170"/>
      <c r="Q6" s="10">
        <v>3</v>
      </c>
      <c r="R6" s="5" t="str">
        <f>IF(Q6="","",IF(Q6=S6,"△",IF(Q6&gt;S6,"○","●")))</f>
        <v>●</v>
      </c>
      <c r="S6" s="11">
        <v>4</v>
      </c>
      <c r="T6" s="13">
        <f t="shared" si="0"/>
        <v>5</v>
      </c>
      <c r="U6" s="14">
        <f t="shared" si="1"/>
        <v>1</v>
      </c>
      <c r="V6" s="14">
        <f t="shared" si="2"/>
        <v>4</v>
      </c>
      <c r="W6" s="14">
        <f t="shared" si="3"/>
        <v>0</v>
      </c>
      <c r="X6" s="6">
        <f t="shared" si="4"/>
        <v>12</v>
      </c>
      <c r="Y6" s="6">
        <f t="shared" si="5"/>
        <v>33</v>
      </c>
      <c r="Z6" s="7">
        <f t="shared" si="6"/>
        <v>-21</v>
      </c>
    </row>
    <row r="7" spans="1:26" ht="75.75" customHeight="1">
      <c r="A7" s="4" t="str">
        <f>'ﾌﾞﾛｯｸ別'!H18</f>
        <v>流山マリーンズ</v>
      </c>
      <c r="B7" s="10">
        <v>1</v>
      </c>
      <c r="C7" s="5" t="str">
        <f>IF(B7="","",IF(B7=D7,"△",IF(B7&gt;D7,"○","●")))</f>
        <v>●</v>
      </c>
      <c r="D7" s="11">
        <v>9</v>
      </c>
      <c r="E7" s="10">
        <v>0</v>
      </c>
      <c r="F7" s="5" t="str">
        <f>IF(E7="","",IF(E7=G7,"△",IF(E7&gt;G7,"○","●")))</f>
        <v>●</v>
      </c>
      <c r="G7" s="11">
        <v>9</v>
      </c>
      <c r="H7" s="10">
        <v>0</v>
      </c>
      <c r="I7" s="5" t="str">
        <f>IF(H7="","",IF(H7=J7,"△",IF(H7&gt;J7,"○","●")))</f>
        <v>●</v>
      </c>
      <c r="J7" s="11">
        <v>3</v>
      </c>
      <c r="K7" s="10">
        <v>3</v>
      </c>
      <c r="L7" s="5" t="str">
        <f>IF(K7="","",IF(K7=M7,"△",IF(K7&gt;M7,"○","●")))</f>
        <v>●</v>
      </c>
      <c r="M7" s="11">
        <v>13</v>
      </c>
      <c r="N7" s="10">
        <v>4</v>
      </c>
      <c r="O7" s="5" t="str">
        <f>IF(N7="","",IF(N7=P7,"△",IF(N7&gt;P7,"○","●")))</f>
        <v>○</v>
      </c>
      <c r="P7" s="11">
        <v>3</v>
      </c>
      <c r="Q7" s="168"/>
      <c r="R7" s="169"/>
      <c r="S7" s="170"/>
      <c r="T7" s="13">
        <f t="shared" si="0"/>
        <v>5</v>
      </c>
      <c r="U7" s="14">
        <f t="shared" si="1"/>
        <v>1</v>
      </c>
      <c r="V7" s="14">
        <f t="shared" si="2"/>
        <v>4</v>
      </c>
      <c r="W7" s="14">
        <f t="shared" si="3"/>
        <v>0</v>
      </c>
      <c r="X7" s="6">
        <f t="shared" si="4"/>
        <v>8</v>
      </c>
      <c r="Y7" s="6">
        <f t="shared" si="5"/>
        <v>37</v>
      </c>
      <c r="Z7" s="7">
        <f t="shared" si="6"/>
        <v>-29</v>
      </c>
    </row>
  </sheetData>
  <sheetProtection/>
  <mergeCells count="12">
    <mergeCell ref="N6:P6"/>
    <mergeCell ref="Q7:S7"/>
    <mergeCell ref="B2:D2"/>
    <mergeCell ref="E3:G3"/>
    <mergeCell ref="H4:J4"/>
    <mergeCell ref="K5:M5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off" sqref="T2:Z7 B2:B7 D2:E7 G2:H7 S2:S6 P2:Q7 M2:N7 J2:K7"/>
    <dataValidation allowBlank="1" showInputMessage="1" showErrorMessage="1" imeMode="hiragana" sqref="A2:A7 I1:I65536 L1:L65536 O1:O65536 R1:R65536 F1:F65536 C1:C65536"/>
  </dataValidations>
  <printOptions horizontalCentered="1"/>
  <pageMargins left="0.1968503937007874" right="0.1968503937007874" top="0.8267716535433072" bottom="0.35433070866141736" header="0.35433070866141736" footer="0.1968503937007874"/>
  <pageSetup fitToHeight="1" fitToWidth="1" horizontalDpi="600" verticalDpi="600" orientation="landscape" paperSize="9" r:id="rId1"/>
  <headerFooter alignWithMargins="0">
    <oddHeader>&amp;L&amp;24第30回カリフ・マルエス杯（&amp;A）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19" width="3.09765625" style="8" customWidth="1"/>
    <col min="20" max="26" width="6" style="8" customWidth="1"/>
    <col min="27" max="16384" width="8.796875" style="8" customWidth="1"/>
  </cols>
  <sheetData>
    <row r="1" spans="1:26" ht="23.25" customHeight="1">
      <c r="A1" s="25" t="str">
        <f>IF(SUM(T2:T7)=30,"対戦終了",IF(SUM(T2:T7)&gt;0,SUM(T2:T7)/2/15,"　"))</f>
        <v>対戦終了</v>
      </c>
      <c r="B1" s="171" t="str">
        <f>A2</f>
        <v>友和タイガース</v>
      </c>
      <c r="C1" s="171"/>
      <c r="D1" s="171"/>
      <c r="E1" s="171" t="str">
        <f>A3</f>
        <v>柏ビクトリー</v>
      </c>
      <c r="F1" s="171"/>
      <c r="G1" s="171"/>
      <c r="H1" s="171" t="str">
        <f>A4</f>
        <v>光ヶ丘シャークス</v>
      </c>
      <c r="I1" s="171"/>
      <c r="J1" s="171"/>
      <c r="K1" s="171" t="str">
        <f>A5</f>
        <v>清水タイガース</v>
      </c>
      <c r="L1" s="171"/>
      <c r="M1" s="171"/>
      <c r="N1" s="171" t="str">
        <f>A6</f>
        <v>野田ロッキーズ</v>
      </c>
      <c r="O1" s="171"/>
      <c r="P1" s="171"/>
      <c r="Q1" s="171" t="str">
        <f>A7</f>
        <v>初石クーガーズ</v>
      </c>
      <c r="R1" s="171"/>
      <c r="S1" s="171"/>
      <c r="T1" s="2" t="s">
        <v>0</v>
      </c>
      <c r="U1" s="2" t="s">
        <v>1</v>
      </c>
      <c r="V1" s="2" t="s">
        <v>2</v>
      </c>
      <c r="W1" s="2" t="s">
        <v>3</v>
      </c>
      <c r="X1" s="2" t="s">
        <v>4</v>
      </c>
      <c r="Y1" s="2" t="s">
        <v>5</v>
      </c>
      <c r="Z1" s="2" t="s">
        <v>6</v>
      </c>
    </row>
    <row r="2" spans="1:26" ht="75.75" customHeight="1">
      <c r="A2" s="4" t="str">
        <f>'ﾌﾞﾛｯｸ別'!B22</f>
        <v>友和タイガース</v>
      </c>
      <c r="B2" s="168"/>
      <c r="C2" s="169"/>
      <c r="D2" s="170"/>
      <c r="E2" s="10">
        <v>0</v>
      </c>
      <c r="F2" s="5" t="str">
        <f>IF(E2="","",IF(E2=G2,"△",IF(E2&gt;G2,"○","●")))</f>
        <v>●</v>
      </c>
      <c r="G2" s="11">
        <v>10</v>
      </c>
      <c r="H2" s="10">
        <v>4</v>
      </c>
      <c r="I2" s="5" t="str">
        <f>IF(H2="","",IF(H2=J2,"△",IF(H2&gt;J2,"○","●")))</f>
        <v>●</v>
      </c>
      <c r="J2" s="11">
        <v>5</v>
      </c>
      <c r="K2" s="10">
        <v>0</v>
      </c>
      <c r="L2" s="5" t="str">
        <f>IF(K2="","",IF(K2=M2,"△",IF(K2&gt;M2,"○","●")))</f>
        <v>●</v>
      </c>
      <c r="M2" s="11">
        <v>24</v>
      </c>
      <c r="N2" s="10">
        <v>4</v>
      </c>
      <c r="O2" s="5" t="str">
        <f>IF(N2="","",IF(N2=P2,"△",IF(N2&gt;P2,"○","●")))</f>
        <v>●</v>
      </c>
      <c r="P2" s="11">
        <v>13</v>
      </c>
      <c r="Q2" s="10">
        <v>0</v>
      </c>
      <c r="R2" s="5" t="str">
        <f>IF(Q2="","",IF(Q2=S2,"△",IF(Q2&gt;S2,"○","●")))</f>
        <v>●</v>
      </c>
      <c r="S2" s="11">
        <v>13</v>
      </c>
      <c r="T2" s="13">
        <f aca="true" t="shared" si="0" ref="T2:T7">SUM(U2:W2)</f>
        <v>5</v>
      </c>
      <c r="U2" s="14">
        <f aca="true" t="shared" si="1" ref="U2:U7">COUNTIF($B2:$S2,"○")</f>
        <v>0</v>
      </c>
      <c r="V2" s="14">
        <f aca="true" t="shared" si="2" ref="V2:V7">COUNTIF($B2:$S2,"●")</f>
        <v>5</v>
      </c>
      <c r="W2" s="14">
        <f aca="true" t="shared" si="3" ref="W2:W7">COUNTIF($B2:$S2,"△")</f>
        <v>0</v>
      </c>
      <c r="X2" s="6">
        <f aca="true" t="shared" si="4" ref="X2:X7">B2+E2+H2+K2+N2+Q2</f>
        <v>8</v>
      </c>
      <c r="Y2" s="6">
        <f aca="true" t="shared" si="5" ref="Y2:Y7">D2+G2+J2+M2+P2+S2</f>
        <v>65</v>
      </c>
      <c r="Z2" s="7">
        <f aca="true" t="shared" si="6" ref="Z2:Z7">X2-Y2</f>
        <v>-57</v>
      </c>
    </row>
    <row r="3" spans="1:26" ht="75.75" customHeight="1">
      <c r="A3" s="4" t="str">
        <f>'ﾌﾞﾛｯｸ別'!B23</f>
        <v>柏ビクトリー</v>
      </c>
      <c r="B3" s="10">
        <v>10</v>
      </c>
      <c r="C3" s="5" t="str">
        <f>IF(B3="","",IF(B3=D3,"△",IF(B3&gt;D3,"○","●")))</f>
        <v>○</v>
      </c>
      <c r="D3" s="11">
        <v>0</v>
      </c>
      <c r="E3" s="168"/>
      <c r="F3" s="169"/>
      <c r="G3" s="170"/>
      <c r="H3" s="10">
        <v>10</v>
      </c>
      <c r="I3" s="5" t="str">
        <f>IF(H3="","",IF(H3=J3,"△",IF(H3&gt;J3,"○","●")))</f>
        <v>○</v>
      </c>
      <c r="J3" s="11">
        <v>2</v>
      </c>
      <c r="K3" s="10">
        <v>2</v>
      </c>
      <c r="L3" s="5" t="str">
        <f>IF(K3="","",IF(K3=M3,"△",IF(K3&gt;M3,"○","●")))</f>
        <v>○</v>
      </c>
      <c r="M3" s="11">
        <v>0</v>
      </c>
      <c r="N3" s="10">
        <v>3</v>
      </c>
      <c r="O3" s="5" t="str">
        <f>IF(N3="","",IF(N3=P3,"△",IF(N3&gt;P3,"○","●")))</f>
        <v>●</v>
      </c>
      <c r="P3" s="11">
        <v>8</v>
      </c>
      <c r="Q3" s="10">
        <v>0</v>
      </c>
      <c r="R3" s="5" t="str">
        <f>IF(Q3="","",IF(Q3=S3,"△",IF(Q3&gt;S3,"○","●")))</f>
        <v>●</v>
      </c>
      <c r="S3" s="11">
        <v>1</v>
      </c>
      <c r="T3" s="13">
        <f t="shared" si="0"/>
        <v>5</v>
      </c>
      <c r="U3" s="14">
        <f t="shared" si="1"/>
        <v>3</v>
      </c>
      <c r="V3" s="14">
        <f t="shared" si="2"/>
        <v>2</v>
      </c>
      <c r="W3" s="14">
        <f t="shared" si="3"/>
        <v>0</v>
      </c>
      <c r="X3" s="6">
        <f t="shared" si="4"/>
        <v>25</v>
      </c>
      <c r="Y3" s="6">
        <f t="shared" si="5"/>
        <v>11</v>
      </c>
      <c r="Z3" s="7">
        <f t="shared" si="6"/>
        <v>14</v>
      </c>
    </row>
    <row r="4" spans="1:26" ht="75.75" customHeight="1">
      <c r="A4" s="4" t="str">
        <f>'ﾌﾞﾛｯｸ別'!B24</f>
        <v>光ヶ丘シャークス</v>
      </c>
      <c r="B4" s="10">
        <v>5</v>
      </c>
      <c r="C4" s="5" t="str">
        <f>IF(B4="","",IF(B4=D4,"△",IF(B4&gt;D4,"○","●")))</f>
        <v>○</v>
      </c>
      <c r="D4" s="11">
        <v>4</v>
      </c>
      <c r="E4" s="10">
        <v>2</v>
      </c>
      <c r="F4" s="5" t="str">
        <f>IF(E4="","",IF(E4=G4,"△",IF(E4&gt;G4,"○","●")))</f>
        <v>●</v>
      </c>
      <c r="G4" s="11">
        <v>10</v>
      </c>
      <c r="H4" s="168"/>
      <c r="I4" s="169"/>
      <c r="J4" s="170"/>
      <c r="K4" s="10">
        <v>2</v>
      </c>
      <c r="L4" s="5" t="str">
        <f>IF(K4="","",IF(K4=M4,"△",IF(K4&gt;M4,"○","●")))</f>
        <v>●</v>
      </c>
      <c r="M4" s="11">
        <v>8</v>
      </c>
      <c r="N4" s="10">
        <v>4</v>
      </c>
      <c r="O4" s="5" t="str">
        <f>IF(N4="","",IF(N4=P4,"△",IF(N4&gt;P4,"○","●")))</f>
        <v>●</v>
      </c>
      <c r="P4" s="11">
        <v>7</v>
      </c>
      <c r="Q4" s="10">
        <v>3</v>
      </c>
      <c r="R4" s="5" t="str">
        <f>IF(Q4="","",IF(Q4=S4,"△",IF(Q4&gt;S4,"○","●")))</f>
        <v>○</v>
      </c>
      <c r="S4" s="11">
        <v>0</v>
      </c>
      <c r="T4" s="13">
        <f t="shared" si="0"/>
        <v>5</v>
      </c>
      <c r="U4" s="14">
        <f t="shared" si="1"/>
        <v>2</v>
      </c>
      <c r="V4" s="14">
        <f t="shared" si="2"/>
        <v>3</v>
      </c>
      <c r="W4" s="14">
        <f t="shared" si="3"/>
        <v>0</v>
      </c>
      <c r="X4" s="6">
        <f t="shared" si="4"/>
        <v>16</v>
      </c>
      <c r="Y4" s="6">
        <f t="shared" si="5"/>
        <v>29</v>
      </c>
      <c r="Z4" s="7">
        <f t="shared" si="6"/>
        <v>-13</v>
      </c>
    </row>
    <row r="5" spans="1:26" ht="75.75" customHeight="1">
      <c r="A5" s="4" t="str">
        <f>'ﾌﾞﾛｯｸ別'!B25</f>
        <v>清水タイガース</v>
      </c>
      <c r="B5" s="10">
        <v>24</v>
      </c>
      <c r="C5" s="5" t="str">
        <f>IF(B5="","",IF(B5=D5,"△",IF(B5&gt;D5,"○","●")))</f>
        <v>○</v>
      </c>
      <c r="D5" s="11">
        <v>0</v>
      </c>
      <c r="E5" s="10">
        <v>0</v>
      </c>
      <c r="F5" s="5" t="str">
        <f>IF(E5="","",IF(E5=G5,"△",IF(E5&gt;G5,"○","●")))</f>
        <v>●</v>
      </c>
      <c r="G5" s="11">
        <v>2</v>
      </c>
      <c r="H5" s="10">
        <v>8</v>
      </c>
      <c r="I5" s="5" t="str">
        <f>IF(H5="","",IF(H5=J5,"△",IF(H5&gt;J5,"○","●")))</f>
        <v>○</v>
      </c>
      <c r="J5" s="11">
        <v>2</v>
      </c>
      <c r="K5" s="168"/>
      <c r="L5" s="169"/>
      <c r="M5" s="170"/>
      <c r="N5" s="10">
        <v>1</v>
      </c>
      <c r="O5" s="5" t="str">
        <f>IF(N5="","",IF(N5=P5,"△",IF(N5&gt;P5,"○","●")))</f>
        <v>●</v>
      </c>
      <c r="P5" s="11">
        <v>7</v>
      </c>
      <c r="Q5" s="10">
        <v>0</v>
      </c>
      <c r="R5" s="5" t="str">
        <f>IF(Q5="","",IF(Q5=S5,"△",IF(Q5&gt;S5,"○","●")))</f>
        <v>●</v>
      </c>
      <c r="S5" s="11">
        <v>3</v>
      </c>
      <c r="T5" s="13">
        <f t="shared" si="0"/>
        <v>5</v>
      </c>
      <c r="U5" s="14">
        <f t="shared" si="1"/>
        <v>2</v>
      </c>
      <c r="V5" s="14">
        <f t="shared" si="2"/>
        <v>3</v>
      </c>
      <c r="W5" s="14">
        <f t="shared" si="3"/>
        <v>0</v>
      </c>
      <c r="X5" s="6">
        <f t="shared" si="4"/>
        <v>33</v>
      </c>
      <c r="Y5" s="6">
        <f t="shared" si="5"/>
        <v>14</v>
      </c>
      <c r="Z5" s="7">
        <f t="shared" si="6"/>
        <v>19</v>
      </c>
    </row>
    <row r="6" spans="1:26" ht="75.75" customHeight="1">
      <c r="A6" s="4" t="str">
        <f>'ﾌﾞﾛｯｸ別'!B26</f>
        <v>野田ロッキーズ</v>
      </c>
      <c r="B6" s="10">
        <v>13</v>
      </c>
      <c r="C6" s="5" t="str">
        <f>IF(B6="","",IF(B6=D6,"△",IF(B6&gt;D6,"○","●")))</f>
        <v>○</v>
      </c>
      <c r="D6" s="11">
        <v>4</v>
      </c>
      <c r="E6" s="10">
        <v>8</v>
      </c>
      <c r="F6" s="5" t="str">
        <f>IF(E6="","",IF(E6=G6,"△",IF(E6&gt;G6,"○","●")))</f>
        <v>○</v>
      </c>
      <c r="G6" s="11">
        <v>3</v>
      </c>
      <c r="H6" s="10">
        <v>7</v>
      </c>
      <c r="I6" s="5" t="str">
        <f>IF(H6="","",IF(H6=J6,"△",IF(H6&gt;J6,"○","●")))</f>
        <v>○</v>
      </c>
      <c r="J6" s="11">
        <v>4</v>
      </c>
      <c r="K6" s="10">
        <v>7</v>
      </c>
      <c r="L6" s="5" t="str">
        <f>IF(K6="","",IF(K6=M6,"△",IF(K6&gt;M6,"○","●")))</f>
        <v>○</v>
      </c>
      <c r="M6" s="11">
        <v>1</v>
      </c>
      <c r="N6" s="168"/>
      <c r="O6" s="169"/>
      <c r="P6" s="170"/>
      <c r="Q6" s="10">
        <v>3</v>
      </c>
      <c r="R6" s="5" t="str">
        <f>IF(Q6="","",IF(Q6=S6,"△",IF(Q6&gt;S6,"○","●")))</f>
        <v>●</v>
      </c>
      <c r="S6" s="11">
        <v>11</v>
      </c>
      <c r="T6" s="13">
        <f t="shared" si="0"/>
        <v>5</v>
      </c>
      <c r="U6" s="14">
        <f t="shared" si="1"/>
        <v>4</v>
      </c>
      <c r="V6" s="14">
        <f t="shared" si="2"/>
        <v>1</v>
      </c>
      <c r="W6" s="14">
        <f t="shared" si="3"/>
        <v>0</v>
      </c>
      <c r="X6" s="6">
        <f t="shared" si="4"/>
        <v>38</v>
      </c>
      <c r="Y6" s="6">
        <f t="shared" si="5"/>
        <v>23</v>
      </c>
      <c r="Z6" s="7">
        <f t="shared" si="6"/>
        <v>15</v>
      </c>
    </row>
    <row r="7" spans="1:26" ht="75.75" customHeight="1">
      <c r="A7" s="4" t="str">
        <f>'ﾌﾞﾛｯｸ別'!B27</f>
        <v>初石クーガーズ</v>
      </c>
      <c r="B7" s="10">
        <v>13</v>
      </c>
      <c r="C7" s="5" t="str">
        <f>IF(B7="","",IF(B7=D7,"△",IF(B7&gt;D7,"○","●")))</f>
        <v>○</v>
      </c>
      <c r="D7" s="11">
        <v>0</v>
      </c>
      <c r="E7" s="10">
        <v>1</v>
      </c>
      <c r="F7" s="5" t="str">
        <f>IF(E7="","",IF(E7=G7,"△",IF(E7&gt;G7,"○","●")))</f>
        <v>○</v>
      </c>
      <c r="G7" s="11">
        <v>0</v>
      </c>
      <c r="H7" s="10">
        <v>0</v>
      </c>
      <c r="I7" s="5" t="str">
        <f>IF(H7="","",IF(H7=J7,"△",IF(H7&gt;J7,"○","●")))</f>
        <v>●</v>
      </c>
      <c r="J7" s="11">
        <v>3</v>
      </c>
      <c r="K7" s="10">
        <v>3</v>
      </c>
      <c r="L7" s="5" t="str">
        <f>IF(K7="","",IF(K7=M7,"△",IF(K7&gt;M7,"○","●")))</f>
        <v>○</v>
      </c>
      <c r="M7" s="11">
        <v>0</v>
      </c>
      <c r="N7" s="10">
        <v>11</v>
      </c>
      <c r="O7" s="5" t="str">
        <f>IF(N7="","",IF(N7=P7,"△",IF(N7&gt;P7,"○","●")))</f>
        <v>○</v>
      </c>
      <c r="P7" s="11">
        <v>3</v>
      </c>
      <c r="Q7" s="168"/>
      <c r="R7" s="169"/>
      <c r="S7" s="170"/>
      <c r="T7" s="13">
        <f t="shared" si="0"/>
        <v>5</v>
      </c>
      <c r="U7" s="14">
        <f t="shared" si="1"/>
        <v>4</v>
      </c>
      <c r="V7" s="14">
        <f t="shared" si="2"/>
        <v>1</v>
      </c>
      <c r="W7" s="14">
        <f t="shared" si="3"/>
        <v>0</v>
      </c>
      <c r="X7" s="6">
        <f t="shared" si="4"/>
        <v>28</v>
      </c>
      <c r="Y7" s="6">
        <f t="shared" si="5"/>
        <v>6</v>
      </c>
      <c r="Z7" s="7">
        <f t="shared" si="6"/>
        <v>22</v>
      </c>
    </row>
  </sheetData>
  <sheetProtection/>
  <mergeCells count="12">
    <mergeCell ref="B2:D2"/>
    <mergeCell ref="E3:G3"/>
    <mergeCell ref="N1:P1"/>
    <mergeCell ref="B1:D1"/>
    <mergeCell ref="E1:G1"/>
    <mergeCell ref="H1:J1"/>
    <mergeCell ref="K1:M1"/>
    <mergeCell ref="K5:M5"/>
    <mergeCell ref="N6:P6"/>
    <mergeCell ref="Q7:S7"/>
    <mergeCell ref="Q1:S1"/>
    <mergeCell ref="H4:J4"/>
  </mergeCells>
  <dataValidations count="2">
    <dataValidation allowBlank="1" showInputMessage="1" showErrorMessage="1" imeMode="hiragana" sqref="A2:A7 L1:L65536 R1:R65536 O1:O65536 C1:C65536 I1:I65536 F1:F65536"/>
    <dataValidation allowBlank="1" showInputMessage="1" showErrorMessage="1" imeMode="off" sqref="T2:Z7 B2:B7 D2:E7 G2:H7 S2:S6 P2:Q7 M2:N7 J2:K7"/>
  </dataValidations>
  <printOptions horizontalCentered="1"/>
  <pageMargins left="0.1968503937007874" right="0.1968503937007874" top="0.8267716535433072" bottom="0.35433070866141736" header="0.35433070866141736" footer="0.1968503937007874"/>
  <pageSetup fitToHeight="1" fitToWidth="1" horizontalDpi="600" verticalDpi="600" orientation="landscape" paperSize="9" r:id="rId1"/>
  <headerFooter alignWithMargins="0">
    <oddHeader>&amp;L&amp;24第30回カリフ・マルエス杯（&amp;A）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19" width="3.09765625" style="8" customWidth="1"/>
    <col min="20" max="26" width="6" style="8" customWidth="1"/>
    <col min="27" max="16384" width="8.796875" style="8" customWidth="1"/>
  </cols>
  <sheetData>
    <row r="1" spans="1:26" ht="27" customHeight="1">
      <c r="A1" s="25" t="str">
        <f>IF(SUM(T2:T7)=30,"対戦終了",IF(SUM(T2:T7)&gt;0,SUM(T2:T7)/2/15,"　"))</f>
        <v>対戦終了</v>
      </c>
      <c r="B1" s="171" t="str">
        <f>A2</f>
        <v>にしくぼフェニックス　</v>
      </c>
      <c r="C1" s="171"/>
      <c r="D1" s="171"/>
      <c r="E1" s="171" t="str">
        <f>A3</f>
        <v>増尾レッドスターズ</v>
      </c>
      <c r="F1" s="171"/>
      <c r="G1" s="171"/>
      <c r="H1" s="171" t="str">
        <f>A4</f>
        <v>柏ボーイング</v>
      </c>
      <c r="I1" s="171"/>
      <c r="J1" s="171"/>
      <c r="K1" s="171" t="str">
        <f>A5</f>
        <v>野田ドンキーズ</v>
      </c>
      <c r="L1" s="171"/>
      <c r="M1" s="171"/>
      <c r="N1" s="171" t="str">
        <f>A6</f>
        <v>柳沢イーグルス</v>
      </c>
      <c r="O1" s="171"/>
      <c r="P1" s="171"/>
      <c r="Q1" s="171" t="str">
        <f>A7</f>
        <v>流山ホークス</v>
      </c>
      <c r="R1" s="171"/>
      <c r="S1" s="171"/>
      <c r="T1" s="2" t="s">
        <v>0</v>
      </c>
      <c r="U1" s="2" t="s">
        <v>1</v>
      </c>
      <c r="V1" s="2" t="s">
        <v>2</v>
      </c>
      <c r="W1" s="2" t="s">
        <v>3</v>
      </c>
      <c r="X1" s="2" t="s">
        <v>4</v>
      </c>
      <c r="Y1" s="2" t="s">
        <v>5</v>
      </c>
      <c r="Z1" s="2" t="s">
        <v>6</v>
      </c>
    </row>
    <row r="2" spans="1:26" ht="75.75" customHeight="1">
      <c r="A2" s="4" t="str">
        <f>'ﾌﾞﾛｯｸ別'!D22</f>
        <v>にしくぼフェニックス　</v>
      </c>
      <c r="B2" s="168"/>
      <c r="C2" s="169"/>
      <c r="D2" s="170"/>
      <c r="E2" s="10">
        <v>4</v>
      </c>
      <c r="F2" s="5" t="str">
        <f>IF(E2="","",IF(E2=G2,"△",IF(E2&gt;G2,"○","●")))</f>
        <v>●</v>
      </c>
      <c r="G2" s="11">
        <v>9</v>
      </c>
      <c r="H2" s="10">
        <v>4</v>
      </c>
      <c r="I2" s="5" t="str">
        <f>IF(H2="","",IF(H2=J2,"△",IF(H2&gt;J2,"○","●")))</f>
        <v>●</v>
      </c>
      <c r="J2" s="11">
        <v>11</v>
      </c>
      <c r="K2" s="10">
        <v>1</v>
      </c>
      <c r="L2" s="5" t="str">
        <f>IF(K2="","",IF(K2=M2,"△",IF(K2&gt;M2,"○","●")))</f>
        <v>●</v>
      </c>
      <c r="M2" s="11">
        <v>7</v>
      </c>
      <c r="N2" s="10">
        <v>14</v>
      </c>
      <c r="O2" s="5" t="str">
        <f>IF(N2="","",IF(N2=P2,"△",IF(N2&gt;P2,"○","●")))</f>
        <v>○</v>
      </c>
      <c r="P2" s="11">
        <v>8</v>
      </c>
      <c r="Q2" s="10">
        <v>2</v>
      </c>
      <c r="R2" s="5" t="str">
        <f>IF(Q2="","",IF(Q2=S2,"△",IF(Q2&gt;S2,"○","●")))</f>
        <v>●</v>
      </c>
      <c r="S2" s="11">
        <v>21</v>
      </c>
      <c r="T2" s="13">
        <f aca="true" t="shared" si="0" ref="T2:T7">SUM(U2:W2)</f>
        <v>5</v>
      </c>
      <c r="U2" s="14">
        <f aca="true" t="shared" si="1" ref="U2:U7">COUNTIF($B2:$S2,"○")</f>
        <v>1</v>
      </c>
      <c r="V2" s="14">
        <f aca="true" t="shared" si="2" ref="V2:V7">COUNTIF($B2:$S2,"●")</f>
        <v>4</v>
      </c>
      <c r="W2" s="14">
        <f aca="true" t="shared" si="3" ref="W2:W7">COUNTIF($B2:$S2,"△")</f>
        <v>0</v>
      </c>
      <c r="X2" s="6">
        <f aca="true" t="shared" si="4" ref="X2:X7">B2+E2+H2+K2+N2+Q2</f>
        <v>25</v>
      </c>
      <c r="Y2" s="6">
        <f aca="true" t="shared" si="5" ref="Y2:Y7">D2+G2+J2+M2+P2+S2</f>
        <v>56</v>
      </c>
      <c r="Z2" s="7">
        <f aca="true" t="shared" si="6" ref="Z2:Z7">X2-Y2</f>
        <v>-31</v>
      </c>
    </row>
    <row r="3" spans="1:26" ht="75.75" customHeight="1">
      <c r="A3" s="4" t="str">
        <f>'ﾌﾞﾛｯｸ別'!D23</f>
        <v>増尾レッドスターズ</v>
      </c>
      <c r="B3" s="10">
        <v>9</v>
      </c>
      <c r="C3" s="5" t="str">
        <f>IF(B3="","",IF(B3=D3,"△",IF(B3&gt;D3,"○","●")))</f>
        <v>○</v>
      </c>
      <c r="D3" s="11">
        <v>4</v>
      </c>
      <c r="E3" s="168"/>
      <c r="F3" s="169"/>
      <c r="G3" s="170"/>
      <c r="H3" s="10">
        <v>10</v>
      </c>
      <c r="I3" s="5" t="str">
        <f>IF(H3="","",IF(H3=J3,"△",IF(H3&gt;J3,"○","●")))</f>
        <v>○</v>
      </c>
      <c r="J3" s="11">
        <v>5</v>
      </c>
      <c r="K3" s="10">
        <v>16</v>
      </c>
      <c r="L3" s="5" t="str">
        <f>IF(K3="","",IF(K3=M3,"△",IF(K3&gt;M3,"○","●")))</f>
        <v>○</v>
      </c>
      <c r="M3" s="11">
        <v>7</v>
      </c>
      <c r="N3" s="10">
        <v>14</v>
      </c>
      <c r="O3" s="5" t="str">
        <f>IF(N3="","",IF(N3=P3,"△",IF(N3&gt;P3,"○","●")))</f>
        <v>○</v>
      </c>
      <c r="P3" s="11">
        <v>0</v>
      </c>
      <c r="Q3" s="10">
        <v>2</v>
      </c>
      <c r="R3" s="5" t="str">
        <f>IF(Q3="","",IF(Q3=S3,"△",IF(Q3&gt;S3,"○","●")))</f>
        <v>○</v>
      </c>
      <c r="S3" s="11">
        <v>1</v>
      </c>
      <c r="T3" s="13">
        <f t="shared" si="0"/>
        <v>5</v>
      </c>
      <c r="U3" s="14">
        <f t="shared" si="1"/>
        <v>5</v>
      </c>
      <c r="V3" s="14">
        <f t="shared" si="2"/>
        <v>0</v>
      </c>
      <c r="W3" s="14">
        <f t="shared" si="3"/>
        <v>0</v>
      </c>
      <c r="X3" s="6">
        <f t="shared" si="4"/>
        <v>51</v>
      </c>
      <c r="Y3" s="6">
        <f t="shared" si="5"/>
        <v>17</v>
      </c>
      <c r="Z3" s="7">
        <f t="shared" si="6"/>
        <v>34</v>
      </c>
    </row>
    <row r="4" spans="1:26" ht="75.75" customHeight="1">
      <c r="A4" s="4" t="str">
        <f>'ﾌﾞﾛｯｸ別'!D24</f>
        <v>柏ボーイング</v>
      </c>
      <c r="B4" s="10">
        <v>11</v>
      </c>
      <c r="C4" s="5" t="str">
        <f>IF(B4="","",IF(B4=D4,"△",IF(B4&gt;D4,"○","●")))</f>
        <v>○</v>
      </c>
      <c r="D4" s="11">
        <v>4</v>
      </c>
      <c r="E4" s="10">
        <v>5</v>
      </c>
      <c r="F4" s="5" t="str">
        <f>IF(E4="","",IF(E4=G4,"△",IF(E4&gt;G4,"○","●")))</f>
        <v>●</v>
      </c>
      <c r="G4" s="11">
        <v>10</v>
      </c>
      <c r="H4" s="168"/>
      <c r="I4" s="169"/>
      <c r="J4" s="170"/>
      <c r="K4" s="10">
        <v>10</v>
      </c>
      <c r="L4" s="5" t="str">
        <f>IF(K4="","",IF(K4=M4,"△",IF(K4&gt;M4,"○","●")))</f>
        <v>○</v>
      </c>
      <c r="M4" s="11">
        <v>8</v>
      </c>
      <c r="N4" s="43">
        <v>17</v>
      </c>
      <c r="O4" s="5" t="str">
        <f>IF(N4="","",IF(N4=P4,"△",IF(N4&gt;P4,"○","●")))</f>
        <v>○</v>
      </c>
      <c r="P4" s="11">
        <v>1</v>
      </c>
      <c r="Q4" s="10">
        <v>2</v>
      </c>
      <c r="R4" s="5" t="str">
        <f>IF(Q4="","",IF(Q4=S4,"△",IF(Q4&gt;S4,"○","●")))</f>
        <v>●</v>
      </c>
      <c r="S4" s="11">
        <v>8</v>
      </c>
      <c r="T4" s="13">
        <f t="shared" si="0"/>
        <v>5</v>
      </c>
      <c r="U4" s="14">
        <f t="shared" si="1"/>
        <v>3</v>
      </c>
      <c r="V4" s="14">
        <f t="shared" si="2"/>
        <v>2</v>
      </c>
      <c r="W4" s="14">
        <f t="shared" si="3"/>
        <v>0</v>
      </c>
      <c r="X4" s="6">
        <f t="shared" si="4"/>
        <v>45</v>
      </c>
      <c r="Y4" s="6">
        <f t="shared" si="5"/>
        <v>31</v>
      </c>
      <c r="Z4" s="7">
        <f t="shared" si="6"/>
        <v>14</v>
      </c>
    </row>
    <row r="5" spans="1:26" ht="75.75" customHeight="1">
      <c r="A5" s="4" t="str">
        <f>'ﾌﾞﾛｯｸ別'!D25</f>
        <v>野田ドンキーズ</v>
      </c>
      <c r="B5" s="10">
        <v>7</v>
      </c>
      <c r="C5" s="5" t="str">
        <f>IF(B5="","",IF(B5=D5,"△",IF(B5&gt;D5,"○","●")))</f>
        <v>○</v>
      </c>
      <c r="D5" s="11">
        <v>1</v>
      </c>
      <c r="E5" s="10">
        <v>7</v>
      </c>
      <c r="F5" s="5" t="str">
        <f>IF(E5="","",IF(E5=G5,"△",IF(E5&gt;G5,"○","●")))</f>
        <v>●</v>
      </c>
      <c r="G5" s="11">
        <v>16</v>
      </c>
      <c r="H5" s="10">
        <v>8</v>
      </c>
      <c r="I5" s="5" t="str">
        <f>IF(H5="","",IF(H5=J5,"△",IF(H5&gt;J5,"○","●")))</f>
        <v>●</v>
      </c>
      <c r="J5" s="11">
        <v>10</v>
      </c>
      <c r="K5" s="168"/>
      <c r="L5" s="169"/>
      <c r="M5" s="170"/>
      <c r="N5" s="10">
        <v>8</v>
      </c>
      <c r="O5" s="5" t="str">
        <f>IF(N5="","",IF(N5=P5,"△",IF(N5&gt;P5,"○","●")))</f>
        <v>○</v>
      </c>
      <c r="P5" s="11">
        <v>7</v>
      </c>
      <c r="Q5" s="10">
        <v>5</v>
      </c>
      <c r="R5" s="5" t="str">
        <f>IF(Q5="","",IF(Q5=S5,"△",IF(Q5&gt;S5,"○","●")))</f>
        <v>●</v>
      </c>
      <c r="S5" s="11">
        <v>6</v>
      </c>
      <c r="T5" s="13">
        <f t="shared" si="0"/>
        <v>5</v>
      </c>
      <c r="U5" s="14">
        <f t="shared" si="1"/>
        <v>2</v>
      </c>
      <c r="V5" s="14">
        <f t="shared" si="2"/>
        <v>3</v>
      </c>
      <c r="W5" s="14">
        <f t="shared" si="3"/>
        <v>0</v>
      </c>
      <c r="X5" s="6">
        <f t="shared" si="4"/>
        <v>35</v>
      </c>
      <c r="Y5" s="6">
        <f t="shared" si="5"/>
        <v>40</v>
      </c>
      <c r="Z5" s="7">
        <f t="shared" si="6"/>
        <v>-5</v>
      </c>
    </row>
    <row r="6" spans="1:26" ht="75.75" customHeight="1">
      <c r="A6" s="4" t="str">
        <f>'ﾌﾞﾛｯｸ別'!D26</f>
        <v>柳沢イーグルス</v>
      </c>
      <c r="B6" s="10">
        <v>8</v>
      </c>
      <c r="C6" s="5" t="str">
        <f>IF(B6="","",IF(B6=D6,"△",IF(B6&gt;D6,"○","●")))</f>
        <v>●</v>
      </c>
      <c r="D6" s="11">
        <v>14</v>
      </c>
      <c r="E6" s="10">
        <v>0</v>
      </c>
      <c r="F6" s="5" t="str">
        <f>IF(E6="","",IF(E6=G6,"△",IF(E6&gt;G6,"○","●")))</f>
        <v>●</v>
      </c>
      <c r="G6" s="11">
        <v>14</v>
      </c>
      <c r="H6" s="10">
        <v>1</v>
      </c>
      <c r="I6" s="5" t="str">
        <f>IF(H6="","",IF(H6=J6,"△",IF(H6&gt;J6,"○","●")))</f>
        <v>●</v>
      </c>
      <c r="J6" s="11">
        <v>17</v>
      </c>
      <c r="K6" s="10">
        <v>7</v>
      </c>
      <c r="L6" s="5" t="str">
        <f>IF(K6="","",IF(K6=M6,"△",IF(K6&gt;M6,"○","●")))</f>
        <v>●</v>
      </c>
      <c r="M6" s="11">
        <v>8</v>
      </c>
      <c r="N6" s="168"/>
      <c r="O6" s="169"/>
      <c r="P6" s="170"/>
      <c r="Q6" s="10">
        <v>1</v>
      </c>
      <c r="R6" s="5" t="str">
        <f>IF(Q6="","",IF(Q6=S6,"△",IF(Q6&gt;S6,"○","●")))</f>
        <v>●</v>
      </c>
      <c r="S6" s="11">
        <v>19</v>
      </c>
      <c r="T6" s="13">
        <f t="shared" si="0"/>
        <v>5</v>
      </c>
      <c r="U6" s="14">
        <f t="shared" si="1"/>
        <v>0</v>
      </c>
      <c r="V6" s="14">
        <f t="shared" si="2"/>
        <v>5</v>
      </c>
      <c r="W6" s="14">
        <f t="shared" si="3"/>
        <v>0</v>
      </c>
      <c r="X6" s="6">
        <f t="shared" si="4"/>
        <v>17</v>
      </c>
      <c r="Y6" s="6">
        <f t="shared" si="5"/>
        <v>72</v>
      </c>
      <c r="Z6" s="7">
        <f t="shared" si="6"/>
        <v>-55</v>
      </c>
    </row>
    <row r="7" spans="1:26" ht="75.75" customHeight="1">
      <c r="A7" s="4" t="str">
        <f>'ﾌﾞﾛｯｸ別'!D27</f>
        <v>流山ホークス</v>
      </c>
      <c r="B7" s="10">
        <v>21</v>
      </c>
      <c r="C7" s="5" t="str">
        <f>IF(B7="","",IF(B7=D7,"△",IF(B7&gt;D7,"○","●")))</f>
        <v>○</v>
      </c>
      <c r="D7" s="11">
        <v>2</v>
      </c>
      <c r="E7" s="10">
        <v>1</v>
      </c>
      <c r="F7" s="5" t="str">
        <f>IF(E7="","",IF(E7=G7,"△",IF(E7&gt;G7,"○","●")))</f>
        <v>●</v>
      </c>
      <c r="G7" s="11">
        <v>2</v>
      </c>
      <c r="H7" s="10">
        <v>8</v>
      </c>
      <c r="I7" s="5" t="str">
        <f>IF(H7="","",IF(H7=J7,"△",IF(H7&gt;J7,"○","●")))</f>
        <v>○</v>
      </c>
      <c r="J7" s="11">
        <v>2</v>
      </c>
      <c r="K7" s="10">
        <v>6</v>
      </c>
      <c r="L7" s="5" t="str">
        <f>IF(K7="","",IF(K7=M7,"△",IF(K7&gt;M7,"○","●")))</f>
        <v>○</v>
      </c>
      <c r="M7" s="11">
        <v>5</v>
      </c>
      <c r="N7" s="10">
        <v>19</v>
      </c>
      <c r="O7" s="5" t="str">
        <f>IF(N7="","",IF(N7=P7,"△",IF(N7&gt;P7,"○","●")))</f>
        <v>○</v>
      </c>
      <c r="P7" s="11">
        <v>1</v>
      </c>
      <c r="Q7" s="168"/>
      <c r="R7" s="169"/>
      <c r="S7" s="170"/>
      <c r="T7" s="13">
        <f t="shared" si="0"/>
        <v>5</v>
      </c>
      <c r="U7" s="14">
        <f t="shared" si="1"/>
        <v>4</v>
      </c>
      <c r="V7" s="14">
        <f t="shared" si="2"/>
        <v>1</v>
      </c>
      <c r="W7" s="14">
        <f t="shared" si="3"/>
        <v>0</v>
      </c>
      <c r="X7" s="6">
        <f t="shared" si="4"/>
        <v>55</v>
      </c>
      <c r="Y7" s="6">
        <f t="shared" si="5"/>
        <v>12</v>
      </c>
      <c r="Z7" s="7">
        <f t="shared" si="6"/>
        <v>43</v>
      </c>
    </row>
  </sheetData>
  <sheetProtection/>
  <mergeCells count="12">
    <mergeCell ref="N6:P6"/>
    <mergeCell ref="Q7:S7"/>
    <mergeCell ref="H4:J4"/>
    <mergeCell ref="B2:D2"/>
    <mergeCell ref="E3:G3"/>
    <mergeCell ref="K5:M5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hiragana" sqref="A2:A7 C1:C65536 O1:O65536 R1:R65536 L1:L65536 I1:I65536 F1:F65536"/>
    <dataValidation allowBlank="1" showInputMessage="1" showErrorMessage="1" imeMode="off" sqref="J2:K7 B2:B7 D2:E7 G2:H7 S2:S6 P2:Q7 M2:N7 T2:Z7"/>
  </dataValidations>
  <printOptions horizontalCentered="1"/>
  <pageMargins left="0.1968503937007874" right="0.1968503937007874" top="0.8267716535433072" bottom="0.35433070866141736" header="0.35433070866141736" footer="0.1968503937007874"/>
  <pageSetup fitToHeight="1" fitToWidth="1" horizontalDpi="600" verticalDpi="600" orientation="landscape" paperSize="9" r:id="rId1"/>
  <headerFooter alignWithMargins="0">
    <oddHeader>&amp;L&amp;24第30回カリフ・マルエス杯（&amp;A）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19" width="3.09765625" style="8" customWidth="1"/>
    <col min="20" max="26" width="6" style="8" customWidth="1"/>
    <col min="27" max="16384" width="8.796875" style="8" customWidth="1"/>
  </cols>
  <sheetData>
    <row r="1" spans="1:26" ht="23.25" customHeight="1">
      <c r="A1" s="25" t="str">
        <f>IF(SUM(T2:T7)=30,"対戦終了",IF(SUM(T2:T7)&gt;0,SUM(T2:T7)/2/15,"　"))</f>
        <v>対戦終了</v>
      </c>
      <c r="B1" s="171" t="str">
        <f>A2</f>
        <v>五香メッツ</v>
      </c>
      <c r="C1" s="171"/>
      <c r="D1" s="171"/>
      <c r="E1" s="171" t="str">
        <f>A3</f>
        <v>豊上ジュニアーズ</v>
      </c>
      <c r="F1" s="171"/>
      <c r="G1" s="171"/>
      <c r="H1" s="171" t="str">
        <f>A4</f>
        <v>柏ドリームス</v>
      </c>
      <c r="I1" s="171"/>
      <c r="J1" s="171"/>
      <c r="K1" s="171" t="str">
        <f>A5</f>
        <v>東部フェニックス</v>
      </c>
      <c r="L1" s="171"/>
      <c r="M1" s="171"/>
      <c r="N1" s="171" t="str">
        <f>A6</f>
        <v>東深井ファイナルズ</v>
      </c>
      <c r="O1" s="171"/>
      <c r="P1" s="171"/>
      <c r="Q1" s="171" t="str">
        <f>A7</f>
        <v>ありんこアントス</v>
      </c>
      <c r="R1" s="171"/>
      <c r="S1" s="171"/>
      <c r="T1" s="2" t="s">
        <v>0</v>
      </c>
      <c r="U1" s="2" t="s">
        <v>1</v>
      </c>
      <c r="V1" s="2" t="s">
        <v>2</v>
      </c>
      <c r="W1" s="2" t="s">
        <v>3</v>
      </c>
      <c r="X1" s="2" t="s">
        <v>4</v>
      </c>
      <c r="Y1" s="2" t="s">
        <v>5</v>
      </c>
      <c r="Z1" s="2" t="s">
        <v>6</v>
      </c>
    </row>
    <row r="2" spans="1:26" ht="75.75" customHeight="1">
      <c r="A2" s="4" t="str">
        <f>'ﾌﾞﾛｯｸ別'!F22</f>
        <v>五香メッツ</v>
      </c>
      <c r="B2" s="168"/>
      <c r="C2" s="169"/>
      <c r="D2" s="170"/>
      <c r="E2" s="10">
        <v>0</v>
      </c>
      <c r="F2" s="5" t="str">
        <f>IF(E2="","",IF(E2=G2,"△",IF(E2&gt;G2,"○","●")))</f>
        <v>●</v>
      </c>
      <c r="G2" s="11">
        <v>14</v>
      </c>
      <c r="H2" s="10">
        <v>1</v>
      </c>
      <c r="I2" s="5" t="str">
        <f>IF(H2="","",IF(H2=J2,"△",IF(H2&gt;J2,"○","●")))</f>
        <v>●</v>
      </c>
      <c r="J2" s="11">
        <v>8</v>
      </c>
      <c r="K2" s="10">
        <v>4</v>
      </c>
      <c r="L2" s="5" t="str">
        <f>IF(K2="","",IF(K2=M2,"△",IF(K2&gt;M2,"○","●")))</f>
        <v>●</v>
      </c>
      <c r="M2" s="11">
        <v>5</v>
      </c>
      <c r="N2" s="10">
        <v>2</v>
      </c>
      <c r="O2" s="5" t="str">
        <f>IF(N2="","",IF(N2=P2,"△",IF(N2&gt;P2,"○","●")))</f>
        <v>●</v>
      </c>
      <c r="P2" s="11">
        <v>3</v>
      </c>
      <c r="Q2" s="10">
        <v>11</v>
      </c>
      <c r="R2" s="5" t="str">
        <f>IF(Q2="","",IF(Q2=S2,"△",IF(Q2&gt;S2,"○","●")))</f>
        <v>○</v>
      </c>
      <c r="S2" s="11">
        <v>8</v>
      </c>
      <c r="T2" s="13">
        <f aca="true" t="shared" si="0" ref="T2:T7">SUM(U2:W2)</f>
        <v>5</v>
      </c>
      <c r="U2" s="14">
        <f aca="true" t="shared" si="1" ref="U2:U7">COUNTIF($B2:$S2,"○")</f>
        <v>1</v>
      </c>
      <c r="V2" s="14">
        <f aca="true" t="shared" si="2" ref="V2:V7">COUNTIF($B2:$S2,"●")</f>
        <v>4</v>
      </c>
      <c r="W2" s="14">
        <f aca="true" t="shared" si="3" ref="W2:W7">COUNTIF($B2:$S2,"△")</f>
        <v>0</v>
      </c>
      <c r="X2" s="6">
        <f aca="true" t="shared" si="4" ref="X2:X7">B2+E2+H2+K2+N2+Q2</f>
        <v>18</v>
      </c>
      <c r="Y2" s="6">
        <f aca="true" t="shared" si="5" ref="Y2:Y7">D2+G2+J2+M2+P2+S2</f>
        <v>38</v>
      </c>
      <c r="Z2" s="7">
        <f aca="true" t="shared" si="6" ref="Z2:Z7">X2-Y2</f>
        <v>-20</v>
      </c>
    </row>
    <row r="3" spans="1:26" ht="75.75" customHeight="1">
      <c r="A3" s="4" t="str">
        <f>'ﾌﾞﾛｯｸ別'!F23</f>
        <v>豊上ジュニアーズ</v>
      </c>
      <c r="B3" s="10">
        <v>14</v>
      </c>
      <c r="C3" s="5" t="str">
        <f>IF(B3="","",IF(B3=D3,"△",IF(B3&gt;D3,"○","●")))</f>
        <v>○</v>
      </c>
      <c r="D3" s="11">
        <v>0</v>
      </c>
      <c r="E3" s="168"/>
      <c r="F3" s="169"/>
      <c r="G3" s="170"/>
      <c r="H3" s="10">
        <v>4</v>
      </c>
      <c r="I3" s="5" t="str">
        <f>IF(H3="","",IF(H3=J3,"△",IF(H3&gt;J3,"○","●")))</f>
        <v>●</v>
      </c>
      <c r="J3" s="11">
        <v>9</v>
      </c>
      <c r="K3" s="10">
        <v>11</v>
      </c>
      <c r="L3" s="5" t="str">
        <f>IF(K3="","",IF(K3=M3,"△",IF(K3&gt;M3,"○","●")))</f>
        <v>○</v>
      </c>
      <c r="M3" s="11">
        <v>0</v>
      </c>
      <c r="N3" s="10">
        <v>2</v>
      </c>
      <c r="O3" s="5" t="str">
        <f>IF(N3="","",IF(N3=P3,"△",IF(N3&gt;P3,"○","●")))</f>
        <v>○</v>
      </c>
      <c r="P3" s="11">
        <v>0</v>
      </c>
      <c r="Q3" s="10">
        <v>8</v>
      </c>
      <c r="R3" s="5" t="str">
        <f>IF(Q3="","",IF(Q3=S3,"△",IF(Q3&gt;S3,"○","●")))</f>
        <v>○</v>
      </c>
      <c r="S3" s="11">
        <v>0</v>
      </c>
      <c r="T3" s="13">
        <f t="shared" si="0"/>
        <v>5</v>
      </c>
      <c r="U3" s="14">
        <f t="shared" si="1"/>
        <v>4</v>
      </c>
      <c r="V3" s="14">
        <f t="shared" si="2"/>
        <v>1</v>
      </c>
      <c r="W3" s="14">
        <f t="shared" si="3"/>
        <v>0</v>
      </c>
      <c r="X3" s="6">
        <f t="shared" si="4"/>
        <v>39</v>
      </c>
      <c r="Y3" s="6">
        <f t="shared" si="5"/>
        <v>9</v>
      </c>
      <c r="Z3" s="7">
        <f t="shared" si="6"/>
        <v>30</v>
      </c>
    </row>
    <row r="4" spans="1:26" ht="75.75" customHeight="1">
      <c r="A4" s="4" t="str">
        <f>'ﾌﾞﾛｯｸ別'!F24</f>
        <v>柏ドリームス</v>
      </c>
      <c r="B4" s="10">
        <v>8</v>
      </c>
      <c r="C4" s="5" t="str">
        <f>IF(B4="","",IF(B4=D4,"△",IF(B4&gt;D4,"○","●")))</f>
        <v>○</v>
      </c>
      <c r="D4" s="11">
        <v>1</v>
      </c>
      <c r="E4" s="10">
        <v>9</v>
      </c>
      <c r="F4" s="5" t="str">
        <f>IF(E4="","",IF(E4=G4,"△",IF(E4&gt;G4,"○","●")))</f>
        <v>○</v>
      </c>
      <c r="G4" s="11">
        <v>4</v>
      </c>
      <c r="H4" s="168"/>
      <c r="I4" s="169"/>
      <c r="J4" s="170"/>
      <c r="K4" s="10">
        <v>10</v>
      </c>
      <c r="L4" s="5" t="str">
        <f>IF(K4="","",IF(K4=M4,"△",IF(K4&gt;M4,"○","●")))</f>
        <v>○</v>
      </c>
      <c r="M4" s="11">
        <v>1</v>
      </c>
      <c r="N4" s="10">
        <v>4</v>
      </c>
      <c r="O4" s="5" t="str">
        <f>IF(N4="","",IF(N4=P4,"△",IF(N4&gt;P4,"○","●")))</f>
        <v>○</v>
      </c>
      <c r="P4" s="11">
        <v>3</v>
      </c>
      <c r="Q4" s="10">
        <v>12</v>
      </c>
      <c r="R4" s="5" t="str">
        <f>IF(Q4="","",IF(Q4=S4,"△",IF(Q4&gt;S4,"○","●")))</f>
        <v>○</v>
      </c>
      <c r="S4" s="11">
        <v>0</v>
      </c>
      <c r="T4" s="13">
        <f t="shared" si="0"/>
        <v>5</v>
      </c>
      <c r="U4" s="14">
        <f t="shared" si="1"/>
        <v>5</v>
      </c>
      <c r="V4" s="14">
        <f t="shared" si="2"/>
        <v>0</v>
      </c>
      <c r="W4" s="14">
        <f t="shared" si="3"/>
        <v>0</v>
      </c>
      <c r="X4" s="6">
        <f t="shared" si="4"/>
        <v>43</v>
      </c>
      <c r="Y4" s="6">
        <f t="shared" si="5"/>
        <v>9</v>
      </c>
      <c r="Z4" s="7">
        <f t="shared" si="6"/>
        <v>34</v>
      </c>
    </row>
    <row r="5" spans="1:26" ht="75.75" customHeight="1">
      <c r="A5" s="4" t="str">
        <f>'ﾌﾞﾛｯｸ別'!F25</f>
        <v>東部フェニックス</v>
      </c>
      <c r="B5" s="10">
        <v>5</v>
      </c>
      <c r="C5" s="5" t="str">
        <f>IF(B5="","",IF(B5=D5,"△",IF(B5&gt;D5,"○","●")))</f>
        <v>○</v>
      </c>
      <c r="D5" s="11">
        <v>4</v>
      </c>
      <c r="E5" s="10">
        <v>0</v>
      </c>
      <c r="F5" s="5" t="str">
        <f>IF(E5="","",IF(E5=G5,"△",IF(E5&gt;G5,"○","●")))</f>
        <v>●</v>
      </c>
      <c r="G5" s="11">
        <v>11</v>
      </c>
      <c r="H5" s="10">
        <v>1</v>
      </c>
      <c r="I5" s="5" t="str">
        <f>IF(H5="","",IF(H5=J5,"△",IF(H5&gt;J5,"○","●")))</f>
        <v>●</v>
      </c>
      <c r="J5" s="11">
        <v>10</v>
      </c>
      <c r="K5" s="168"/>
      <c r="L5" s="169"/>
      <c r="M5" s="170"/>
      <c r="N5" s="10">
        <v>0</v>
      </c>
      <c r="O5" s="5" t="str">
        <f>IF(N5="","",IF(N5=P5,"△",IF(N5&gt;P5,"○","●")))</f>
        <v>●</v>
      </c>
      <c r="P5" s="11">
        <v>7</v>
      </c>
      <c r="Q5" s="10">
        <v>8</v>
      </c>
      <c r="R5" s="5" t="str">
        <f>IF(Q5="","",IF(Q5=S5,"△",IF(Q5&gt;S5,"○","●")))</f>
        <v>○</v>
      </c>
      <c r="S5" s="11">
        <v>5</v>
      </c>
      <c r="T5" s="13">
        <f t="shared" si="0"/>
        <v>5</v>
      </c>
      <c r="U5" s="14">
        <f t="shared" si="1"/>
        <v>2</v>
      </c>
      <c r="V5" s="14">
        <f t="shared" si="2"/>
        <v>3</v>
      </c>
      <c r="W5" s="14">
        <f t="shared" si="3"/>
        <v>0</v>
      </c>
      <c r="X5" s="6">
        <f t="shared" si="4"/>
        <v>14</v>
      </c>
      <c r="Y5" s="6">
        <f t="shared" si="5"/>
        <v>37</v>
      </c>
      <c r="Z5" s="7">
        <f t="shared" si="6"/>
        <v>-23</v>
      </c>
    </row>
    <row r="6" spans="1:26" ht="75.75" customHeight="1">
      <c r="A6" s="4" t="str">
        <f>'ﾌﾞﾛｯｸ別'!F26</f>
        <v>東深井ファイナルズ</v>
      </c>
      <c r="B6" s="10">
        <v>3</v>
      </c>
      <c r="C6" s="5" t="str">
        <f>IF(B6="","",IF(B6=D6,"△",IF(B6&gt;D6,"○","●")))</f>
        <v>○</v>
      </c>
      <c r="D6" s="11">
        <v>2</v>
      </c>
      <c r="E6" s="10">
        <v>0</v>
      </c>
      <c r="F6" s="5" t="str">
        <f>IF(E6="","",IF(E6=G6,"△",IF(E6&gt;G6,"○","●")))</f>
        <v>●</v>
      </c>
      <c r="G6" s="11">
        <v>2</v>
      </c>
      <c r="H6" s="10">
        <v>3</v>
      </c>
      <c r="I6" s="5" t="str">
        <f>IF(H6="","",IF(H6=J6,"△",IF(H6&gt;J6,"○","●")))</f>
        <v>●</v>
      </c>
      <c r="J6" s="11">
        <v>4</v>
      </c>
      <c r="K6" s="10">
        <v>7</v>
      </c>
      <c r="L6" s="5" t="str">
        <f>IF(K6="","",IF(K6=M6,"△",IF(K6&gt;M6,"○","●")))</f>
        <v>○</v>
      </c>
      <c r="M6" s="11">
        <v>0</v>
      </c>
      <c r="N6" s="168"/>
      <c r="O6" s="169"/>
      <c r="P6" s="170"/>
      <c r="Q6" s="10">
        <v>6</v>
      </c>
      <c r="R6" s="5" t="str">
        <f>IF(Q6="","",IF(Q6=S6,"△",IF(Q6&gt;S6,"○","●")))</f>
        <v>△</v>
      </c>
      <c r="S6" s="11">
        <v>6</v>
      </c>
      <c r="T6" s="13">
        <f t="shared" si="0"/>
        <v>5</v>
      </c>
      <c r="U6" s="14">
        <f t="shared" si="1"/>
        <v>2</v>
      </c>
      <c r="V6" s="14">
        <f t="shared" si="2"/>
        <v>2</v>
      </c>
      <c r="W6" s="14">
        <f t="shared" si="3"/>
        <v>1</v>
      </c>
      <c r="X6" s="6">
        <f t="shared" si="4"/>
        <v>19</v>
      </c>
      <c r="Y6" s="6">
        <f t="shared" si="5"/>
        <v>14</v>
      </c>
      <c r="Z6" s="7">
        <f t="shared" si="6"/>
        <v>5</v>
      </c>
    </row>
    <row r="7" spans="1:26" ht="75.75" customHeight="1">
      <c r="A7" s="4" t="str">
        <f>'ﾌﾞﾛｯｸ別'!F27</f>
        <v>ありんこアントス</v>
      </c>
      <c r="B7" s="10">
        <v>8</v>
      </c>
      <c r="C7" s="5" t="str">
        <f>IF(B7="","",IF(B7=D7,"△",IF(B7&gt;D7,"○","●")))</f>
        <v>●</v>
      </c>
      <c r="D7" s="11">
        <v>11</v>
      </c>
      <c r="E7" s="10">
        <v>0</v>
      </c>
      <c r="F7" s="5" t="str">
        <f>IF(E7="","",IF(E7=G7,"△",IF(E7&gt;G7,"○","●")))</f>
        <v>●</v>
      </c>
      <c r="G7" s="11">
        <v>8</v>
      </c>
      <c r="H7" s="10">
        <v>0</v>
      </c>
      <c r="I7" s="5" t="str">
        <f>IF(H7="","",IF(H7=J7,"△",IF(H7&gt;J7,"○","●")))</f>
        <v>●</v>
      </c>
      <c r="J7" s="11">
        <v>12</v>
      </c>
      <c r="K7" s="10">
        <v>5</v>
      </c>
      <c r="L7" s="5" t="str">
        <f>IF(K7="","",IF(K7=M7,"△",IF(K7&gt;M7,"○","●")))</f>
        <v>●</v>
      </c>
      <c r="M7" s="11">
        <v>8</v>
      </c>
      <c r="N7" s="10">
        <v>6</v>
      </c>
      <c r="O7" s="5" t="str">
        <f>IF(N7="","",IF(N7=P7,"△",IF(N7&gt;P7,"○","●")))</f>
        <v>△</v>
      </c>
      <c r="P7" s="11">
        <v>6</v>
      </c>
      <c r="Q7" s="168"/>
      <c r="R7" s="169"/>
      <c r="S7" s="170"/>
      <c r="T7" s="13">
        <f t="shared" si="0"/>
        <v>5</v>
      </c>
      <c r="U7" s="14">
        <f t="shared" si="1"/>
        <v>0</v>
      </c>
      <c r="V7" s="14">
        <f t="shared" si="2"/>
        <v>4</v>
      </c>
      <c r="W7" s="14">
        <f t="shared" si="3"/>
        <v>1</v>
      </c>
      <c r="X7" s="6">
        <f t="shared" si="4"/>
        <v>19</v>
      </c>
      <c r="Y7" s="6">
        <f t="shared" si="5"/>
        <v>45</v>
      </c>
      <c r="Z7" s="7">
        <f t="shared" si="6"/>
        <v>-26</v>
      </c>
    </row>
  </sheetData>
  <sheetProtection/>
  <mergeCells count="12">
    <mergeCell ref="B2:D2"/>
    <mergeCell ref="E3:G3"/>
    <mergeCell ref="N1:P1"/>
    <mergeCell ref="B1:D1"/>
    <mergeCell ref="E1:G1"/>
    <mergeCell ref="H1:J1"/>
    <mergeCell ref="K1:M1"/>
    <mergeCell ref="H4:J4"/>
    <mergeCell ref="K5:M5"/>
    <mergeCell ref="N6:P6"/>
    <mergeCell ref="Q7:S7"/>
    <mergeCell ref="Q1:S1"/>
  </mergeCells>
  <dataValidations count="2">
    <dataValidation allowBlank="1" showInputMessage="1" showErrorMessage="1" imeMode="hiragana" sqref="A2:A7 C1:C65536 R1:R65536 O1:O65536 F1:F65536 L1:L65536 I1:I65536"/>
    <dataValidation allowBlank="1" showInputMessage="1" showErrorMessage="1" imeMode="off" sqref="T2:Z7 J2:K7 B2:B7 D2:E7 G2:H7 S2:S6 P2:Q7 M2:N7"/>
  </dataValidations>
  <printOptions horizontalCentered="1"/>
  <pageMargins left="0.1968503937007874" right="0.1968503937007874" top="0.8267716535433072" bottom="0.35433070866141736" header="0.35433070866141736" footer="0.1968503937007874"/>
  <pageSetup fitToHeight="1" fitToWidth="1" horizontalDpi="600" verticalDpi="600" orientation="landscape" paperSize="9" r:id="rId1"/>
  <headerFooter alignWithMargins="0">
    <oddHeader>&amp;L&amp;24第30回カリフ・マルエス杯（&amp;A）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Z7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19" width="3.09765625" style="8" customWidth="1"/>
    <col min="20" max="20" width="6" style="8" customWidth="1"/>
    <col min="21" max="21" width="6" style="12" customWidth="1"/>
    <col min="22" max="26" width="6" style="8" customWidth="1"/>
    <col min="27" max="16384" width="8.796875" style="8" customWidth="1"/>
  </cols>
  <sheetData>
    <row r="1" spans="1:26" ht="23.25" customHeight="1">
      <c r="A1" s="25" t="str">
        <f>IF(SUM(T2:T7)=30,"対戦終了",IF(SUM(T2:T7)&gt;0,SUM(T2:T7)/2/15,"　"))</f>
        <v>対戦終了</v>
      </c>
      <c r="B1" s="171" t="str">
        <f>A2</f>
        <v>リトルベアーズ</v>
      </c>
      <c r="C1" s="171"/>
      <c r="D1" s="171"/>
      <c r="E1" s="171" t="str">
        <f>A3</f>
        <v>千代田ファイターズ</v>
      </c>
      <c r="F1" s="171"/>
      <c r="G1" s="171"/>
      <c r="H1" s="171" t="str">
        <f>A4</f>
        <v>沼南ファイヤーズ</v>
      </c>
      <c r="I1" s="171"/>
      <c r="J1" s="171"/>
      <c r="K1" s="171" t="str">
        <f>A5</f>
        <v>野田ジャガーズ</v>
      </c>
      <c r="L1" s="171"/>
      <c r="M1" s="171"/>
      <c r="N1" s="171" t="str">
        <f>A6</f>
        <v>小田急ライオンズ</v>
      </c>
      <c r="O1" s="171"/>
      <c r="P1" s="171"/>
      <c r="Q1" s="171" t="str">
        <f>A7</f>
        <v>カージナルス</v>
      </c>
      <c r="R1" s="171"/>
      <c r="S1" s="171"/>
      <c r="T1" s="2" t="s">
        <v>0</v>
      </c>
      <c r="U1" s="2" t="s">
        <v>1</v>
      </c>
      <c r="V1" s="2" t="s">
        <v>2</v>
      </c>
      <c r="W1" s="2" t="s">
        <v>3</v>
      </c>
      <c r="X1" s="2" t="s">
        <v>4</v>
      </c>
      <c r="Y1" s="2" t="s">
        <v>5</v>
      </c>
      <c r="Z1" s="2" t="s">
        <v>6</v>
      </c>
    </row>
    <row r="2" spans="1:26" ht="75.75" customHeight="1">
      <c r="A2" s="4" t="str">
        <f>'ﾌﾞﾛｯｸ別'!H22</f>
        <v>リトルベアーズ</v>
      </c>
      <c r="B2" s="168"/>
      <c r="C2" s="169"/>
      <c r="D2" s="170"/>
      <c r="E2" s="10">
        <v>0</v>
      </c>
      <c r="F2" s="5" t="str">
        <f>IF(E2="","",IF(E2=G2,"△",IF(E2&gt;G2,"○","●")))</f>
        <v>●</v>
      </c>
      <c r="G2" s="11">
        <v>12</v>
      </c>
      <c r="H2" s="10">
        <v>1</v>
      </c>
      <c r="I2" s="5" t="str">
        <f>IF(H2="","",IF(H2=J2,"△",IF(H2&gt;J2,"○","●")))</f>
        <v>●</v>
      </c>
      <c r="J2" s="11">
        <v>15</v>
      </c>
      <c r="K2" s="10">
        <v>3</v>
      </c>
      <c r="L2" s="5" t="str">
        <f>IF(K2="","",IF(K2=M2,"△",IF(K2&gt;M2,"○","●")))</f>
        <v>●</v>
      </c>
      <c r="M2" s="11">
        <v>10</v>
      </c>
      <c r="N2" s="10">
        <v>4</v>
      </c>
      <c r="O2" s="5" t="str">
        <f>IF(N2="","",IF(N2=P2,"△",IF(N2&gt;P2,"○","●")))</f>
        <v>○</v>
      </c>
      <c r="P2" s="11">
        <v>3</v>
      </c>
      <c r="Q2" s="10">
        <v>3</v>
      </c>
      <c r="R2" s="5" t="str">
        <f>IF(Q2="","",IF(Q2=S2,"△",IF(Q2&gt;S2,"○","●")))</f>
        <v>●</v>
      </c>
      <c r="S2" s="11">
        <v>16</v>
      </c>
      <c r="T2" s="13">
        <f aca="true" t="shared" si="0" ref="T2:T7">SUM(U2:W2)</f>
        <v>5</v>
      </c>
      <c r="U2" s="14">
        <f aca="true" t="shared" si="1" ref="U2:U7">COUNTIF($B2:$S2,"○")</f>
        <v>1</v>
      </c>
      <c r="V2" s="14">
        <f aca="true" t="shared" si="2" ref="V2:V7">COUNTIF($B2:$S2,"●")</f>
        <v>4</v>
      </c>
      <c r="W2" s="14">
        <f aca="true" t="shared" si="3" ref="W2:W7">COUNTIF($B2:$S2,"△")</f>
        <v>0</v>
      </c>
      <c r="X2" s="6">
        <f aca="true" t="shared" si="4" ref="X2:X7">B2+E2+H2+K2+N2+Q2</f>
        <v>11</v>
      </c>
      <c r="Y2" s="6">
        <f aca="true" t="shared" si="5" ref="Y2:Y7">D2+G2+J2+M2+P2+S2</f>
        <v>56</v>
      </c>
      <c r="Z2" s="7">
        <f aca="true" t="shared" si="6" ref="Z2:Z7">X2-Y2</f>
        <v>-45</v>
      </c>
    </row>
    <row r="3" spans="1:26" ht="75.75" customHeight="1">
      <c r="A3" s="4" t="str">
        <f>'ﾌﾞﾛｯｸ別'!H23</f>
        <v>千代田ファイターズ</v>
      </c>
      <c r="B3" s="10">
        <v>12</v>
      </c>
      <c r="C3" s="5" t="str">
        <f>IF(B3="","",IF(B3=D3,"△",IF(B3&gt;D3,"○","●")))</f>
        <v>○</v>
      </c>
      <c r="D3" s="11">
        <v>0</v>
      </c>
      <c r="E3" s="168"/>
      <c r="F3" s="169"/>
      <c r="G3" s="170"/>
      <c r="H3" s="10">
        <v>5</v>
      </c>
      <c r="I3" s="5" t="str">
        <f>IF(H3="","",IF(H3=J3,"△",IF(H3&gt;J3,"○","●")))</f>
        <v>○</v>
      </c>
      <c r="J3" s="11">
        <v>4</v>
      </c>
      <c r="K3" s="10">
        <v>1</v>
      </c>
      <c r="L3" s="5" t="str">
        <f>IF(K3="","",IF(K3=M3,"△",IF(K3&gt;M3,"○","●")))</f>
        <v>○</v>
      </c>
      <c r="M3" s="11">
        <v>0</v>
      </c>
      <c r="N3" s="10">
        <v>9</v>
      </c>
      <c r="O3" s="5" t="str">
        <f>IF(N3="","",IF(N3=P3,"△",IF(N3&gt;P3,"○","●")))</f>
        <v>○</v>
      </c>
      <c r="P3" s="11">
        <v>2</v>
      </c>
      <c r="Q3" s="10">
        <v>0</v>
      </c>
      <c r="R3" s="5" t="str">
        <f>IF(Q3="","",IF(Q3=S3,"△",IF(Q3&gt;S3,"○","●")))</f>
        <v>●</v>
      </c>
      <c r="S3" s="11">
        <v>5</v>
      </c>
      <c r="T3" s="13">
        <f t="shared" si="0"/>
        <v>5</v>
      </c>
      <c r="U3" s="14">
        <f t="shared" si="1"/>
        <v>4</v>
      </c>
      <c r="V3" s="14">
        <f t="shared" si="2"/>
        <v>1</v>
      </c>
      <c r="W3" s="14">
        <f t="shared" si="3"/>
        <v>0</v>
      </c>
      <c r="X3" s="6">
        <f t="shared" si="4"/>
        <v>27</v>
      </c>
      <c r="Y3" s="6">
        <f t="shared" si="5"/>
        <v>11</v>
      </c>
      <c r="Z3" s="7">
        <f t="shared" si="6"/>
        <v>16</v>
      </c>
    </row>
    <row r="4" spans="1:26" ht="75.75" customHeight="1">
      <c r="A4" s="4" t="str">
        <f>'ﾌﾞﾛｯｸ別'!H24</f>
        <v>沼南ファイヤーズ</v>
      </c>
      <c r="B4" s="10">
        <v>15</v>
      </c>
      <c r="C4" s="5" t="str">
        <f>IF(B4="","",IF(B4=D4,"△",IF(B4&gt;D4,"○","●")))</f>
        <v>○</v>
      </c>
      <c r="D4" s="11">
        <v>1</v>
      </c>
      <c r="E4" s="10">
        <v>4</v>
      </c>
      <c r="F4" s="5" t="str">
        <f>IF(E4="","",IF(E4=G4,"△",IF(E4&gt;G4,"○","●")))</f>
        <v>●</v>
      </c>
      <c r="G4" s="11">
        <v>5</v>
      </c>
      <c r="H4" s="168"/>
      <c r="I4" s="169"/>
      <c r="J4" s="170"/>
      <c r="K4" s="10">
        <v>5</v>
      </c>
      <c r="L4" s="5" t="str">
        <f>IF(K4="","",IF(K4=M4,"△",IF(K4&gt;M4,"○","●")))</f>
        <v>○</v>
      </c>
      <c r="M4" s="11">
        <v>4</v>
      </c>
      <c r="N4" s="10">
        <v>4</v>
      </c>
      <c r="O4" s="5" t="str">
        <f>IF(N4="","",IF(N4=P4,"△",IF(N4&gt;P4,"○","●")))</f>
        <v>○</v>
      </c>
      <c r="P4" s="11">
        <v>1</v>
      </c>
      <c r="Q4" s="10">
        <v>3</v>
      </c>
      <c r="R4" s="5" t="str">
        <f>IF(Q4="","",IF(Q4=S4,"△",IF(Q4&gt;S4,"○","●")))</f>
        <v>●</v>
      </c>
      <c r="S4" s="11">
        <v>7</v>
      </c>
      <c r="T4" s="13">
        <f t="shared" si="0"/>
        <v>5</v>
      </c>
      <c r="U4" s="14">
        <f t="shared" si="1"/>
        <v>3</v>
      </c>
      <c r="V4" s="14">
        <f t="shared" si="2"/>
        <v>2</v>
      </c>
      <c r="W4" s="14">
        <f t="shared" si="3"/>
        <v>0</v>
      </c>
      <c r="X4" s="6">
        <f t="shared" si="4"/>
        <v>31</v>
      </c>
      <c r="Y4" s="6">
        <f t="shared" si="5"/>
        <v>18</v>
      </c>
      <c r="Z4" s="7">
        <f t="shared" si="6"/>
        <v>13</v>
      </c>
    </row>
    <row r="5" spans="1:26" ht="75.75" customHeight="1">
      <c r="A5" s="4" t="str">
        <f>'ﾌﾞﾛｯｸ別'!H25</f>
        <v>野田ジャガーズ</v>
      </c>
      <c r="B5" s="10">
        <v>10</v>
      </c>
      <c r="C5" s="5" t="str">
        <f>IF(B5="","",IF(B5=D5,"△",IF(B5&gt;D5,"○","●")))</f>
        <v>○</v>
      </c>
      <c r="D5" s="11">
        <v>3</v>
      </c>
      <c r="E5" s="10">
        <v>0</v>
      </c>
      <c r="F5" s="5" t="str">
        <f>IF(E5="","",IF(E5=G5,"△",IF(E5&gt;G5,"○","●")))</f>
        <v>●</v>
      </c>
      <c r="G5" s="11">
        <v>1</v>
      </c>
      <c r="H5" s="10">
        <v>4</v>
      </c>
      <c r="I5" s="5" t="str">
        <f>IF(H5="","",IF(H5=J5,"△",IF(H5&gt;J5,"○","●")))</f>
        <v>●</v>
      </c>
      <c r="J5" s="11">
        <v>5</v>
      </c>
      <c r="K5" s="168"/>
      <c r="L5" s="169"/>
      <c r="M5" s="170"/>
      <c r="N5" s="10">
        <v>9</v>
      </c>
      <c r="O5" s="5" t="str">
        <f>IF(N5="","",IF(N5=P5,"△",IF(N5&gt;P5,"○","●")))</f>
        <v>○</v>
      </c>
      <c r="P5" s="11">
        <v>1</v>
      </c>
      <c r="Q5" s="10">
        <v>1</v>
      </c>
      <c r="R5" s="5" t="str">
        <f>IF(Q5="","",IF(Q5=S5,"△",IF(Q5&gt;S5,"○","●")))</f>
        <v>●</v>
      </c>
      <c r="S5" s="11">
        <v>3</v>
      </c>
      <c r="T5" s="13">
        <f t="shared" si="0"/>
        <v>5</v>
      </c>
      <c r="U5" s="14">
        <f t="shared" si="1"/>
        <v>2</v>
      </c>
      <c r="V5" s="14">
        <f t="shared" si="2"/>
        <v>3</v>
      </c>
      <c r="W5" s="14">
        <f t="shared" si="3"/>
        <v>0</v>
      </c>
      <c r="X5" s="6">
        <f t="shared" si="4"/>
        <v>24</v>
      </c>
      <c r="Y5" s="6">
        <f t="shared" si="5"/>
        <v>13</v>
      </c>
      <c r="Z5" s="7">
        <f t="shared" si="6"/>
        <v>11</v>
      </c>
    </row>
    <row r="6" spans="1:26" ht="75.75" customHeight="1">
      <c r="A6" s="4" t="str">
        <f>'ﾌﾞﾛｯｸ別'!H26</f>
        <v>小田急ライオンズ</v>
      </c>
      <c r="B6" s="10">
        <v>3</v>
      </c>
      <c r="C6" s="5" t="str">
        <f>IF(B6="","",IF(B6=D6,"△",IF(B6&gt;D6,"○","●")))</f>
        <v>●</v>
      </c>
      <c r="D6" s="11">
        <v>4</v>
      </c>
      <c r="E6" s="10">
        <v>2</v>
      </c>
      <c r="F6" s="5" t="str">
        <f>IF(E6="","",IF(E6=G6,"△",IF(E6&gt;G6,"○","●")))</f>
        <v>●</v>
      </c>
      <c r="G6" s="11">
        <v>9</v>
      </c>
      <c r="H6" s="10">
        <v>1</v>
      </c>
      <c r="I6" s="5" t="str">
        <f>IF(H6="","",IF(H6=J6,"△",IF(H6&gt;J6,"○","●")))</f>
        <v>●</v>
      </c>
      <c r="J6" s="11">
        <v>4</v>
      </c>
      <c r="K6" s="10">
        <v>1</v>
      </c>
      <c r="L6" s="5" t="str">
        <f>IF(K6="","",IF(K6=M6,"△",IF(K6&gt;M6,"○","●")))</f>
        <v>●</v>
      </c>
      <c r="M6" s="11">
        <v>9</v>
      </c>
      <c r="N6" s="168"/>
      <c r="O6" s="169"/>
      <c r="P6" s="170"/>
      <c r="Q6" s="10">
        <v>4</v>
      </c>
      <c r="R6" s="5" t="str">
        <f>IF(Q6="","",IF(Q6=S6,"△",IF(Q6&gt;S6,"○","●")))</f>
        <v>●</v>
      </c>
      <c r="S6" s="11">
        <v>7</v>
      </c>
      <c r="T6" s="13">
        <f t="shared" si="0"/>
        <v>5</v>
      </c>
      <c r="U6" s="14">
        <f t="shared" si="1"/>
        <v>0</v>
      </c>
      <c r="V6" s="14">
        <f t="shared" si="2"/>
        <v>5</v>
      </c>
      <c r="W6" s="14">
        <f t="shared" si="3"/>
        <v>0</v>
      </c>
      <c r="X6" s="6">
        <f t="shared" si="4"/>
        <v>11</v>
      </c>
      <c r="Y6" s="6">
        <f t="shared" si="5"/>
        <v>33</v>
      </c>
      <c r="Z6" s="7">
        <f t="shared" si="6"/>
        <v>-22</v>
      </c>
    </row>
    <row r="7" spans="1:26" ht="75.75" customHeight="1">
      <c r="A7" s="4" t="str">
        <f>'ﾌﾞﾛｯｸ別'!H27</f>
        <v>カージナルス</v>
      </c>
      <c r="B7" s="10">
        <v>16</v>
      </c>
      <c r="C7" s="5" t="str">
        <f>IF(B7="","",IF(B7=D7,"△",IF(B7&gt;D7,"○","●")))</f>
        <v>○</v>
      </c>
      <c r="D7" s="11">
        <v>3</v>
      </c>
      <c r="E7" s="10">
        <v>5</v>
      </c>
      <c r="F7" s="5" t="str">
        <f>IF(E7="","",IF(E7=G7,"△",IF(E7&gt;G7,"○","●")))</f>
        <v>○</v>
      </c>
      <c r="G7" s="11">
        <v>0</v>
      </c>
      <c r="H7" s="10">
        <v>7</v>
      </c>
      <c r="I7" s="5" t="str">
        <f>IF(H7="","",IF(H7=J7,"△",IF(H7&gt;J7,"○","●")))</f>
        <v>○</v>
      </c>
      <c r="J7" s="11">
        <v>3</v>
      </c>
      <c r="K7" s="10">
        <v>3</v>
      </c>
      <c r="L7" s="5" t="str">
        <f>IF(K7="","",IF(K7=M7,"△",IF(K7&gt;M7,"○","●")))</f>
        <v>○</v>
      </c>
      <c r="M7" s="11">
        <v>1</v>
      </c>
      <c r="N7" s="10">
        <v>7</v>
      </c>
      <c r="O7" s="5" t="str">
        <f>IF(N7="","",IF(N7=P7,"△",IF(N7&gt;P7,"○","●")))</f>
        <v>○</v>
      </c>
      <c r="P7" s="11">
        <v>4</v>
      </c>
      <c r="Q7" s="168"/>
      <c r="R7" s="169"/>
      <c r="S7" s="170"/>
      <c r="T7" s="13">
        <f t="shared" si="0"/>
        <v>5</v>
      </c>
      <c r="U7" s="14">
        <f t="shared" si="1"/>
        <v>5</v>
      </c>
      <c r="V7" s="14">
        <f t="shared" si="2"/>
        <v>0</v>
      </c>
      <c r="W7" s="14">
        <f t="shared" si="3"/>
        <v>0</v>
      </c>
      <c r="X7" s="6">
        <f t="shared" si="4"/>
        <v>38</v>
      </c>
      <c r="Y7" s="6">
        <f t="shared" si="5"/>
        <v>11</v>
      </c>
      <c r="Z7" s="7">
        <f t="shared" si="6"/>
        <v>27</v>
      </c>
    </row>
  </sheetData>
  <sheetProtection/>
  <mergeCells count="12">
    <mergeCell ref="B2:D2"/>
    <mergeCell ref="E3:G3"/>
    <mergeCell ref="N1:P1"/>
    <mergeCell ref="B1:D1"/>
    <mergeCell ref="E1:G1"/>
    <mergeCell ref="H1:J1"/>
    <mergeCell ref="K1:M1"/>
    <mergeCell ref="K5:M5"/>
    <mergeCell ref="N6:P6"/>
    <mergeCell ref="Q7:S7"/>
    <mergeCell ref="Q1:S1"/>
    <mergeCell ref="H4:J4"/>
  </mergeCells>
  <dataValidations count="2">
    <dataValidation allowBlank="1" showInputMessage="1" showErrorMessage="1" imeMode="hiragana" sqref="U8:U65536 R1:R65536 C1:C65536 L1:L65536 I1:I65536 F1:F65536 O1:O65536 A2:A7"/>
    <dataValidation allowBlank="1" showInputMessage="1" showErrorMessage="1" imeMode="off" sqref="T2:Z7 M2:N7 P2:Q7 S2:S6 G2:H7 D2:E7 B2:B7 J2:K7"/>
  </dataValidations>
  <printOptions horizontalCentered="1"/>
  <pageMargins left="0.1968503937007874" right="0.1968503937007874" top="0.8267716535433072" bottom="0.35433070866141736" header="0.35433070866141736" footer="0.1968503937007874"/>
  <pageSetup horizontalDpi="600" verticalDpi="600" orientation="landscape" paperSize="9" r:id="rId1"/>
  <headerFooter alignWithMargins="0">
    <oddHeader>&amp;L&amp;24第30回カリフ・マルエス杯（&amp;A）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3.3984375" style="0" bestFit="1" customWidth="1"/>
    <col min="2" max="2" width="6.5" style="0" bestFit="1" customWidth="1"/>
    <col min="3" max="3" width="20.09765625" style="0" bestFit="1" customWidth="1"/>
    <col min="6" max="6" width="2.796875" style="0" bestFit="1" customWidth="1"/>
    <col min="8" max="9" width="19.59765625" style="0" bestFit="1" customWidth="1"/>
  </cols>
  <sheetData>
    <row r="1" spans="1:8" ht="17.25">
      <c r="A1" s="70" t="s">
        <v>215</v>
      </c>
      <c r="B1" s="70" t="s">
        <v>216</v>
      </c>
      <c r="C1" s="70" t="s">
        <v>217</v>
      </c>
      <c r="D1" s="70" t="s">
        <v>122</v>
      </c>
      <c r="E1" s="55"/>
      <c r="F1" s="86">
        <v>1</v>
      </c>
      <c r="G1" s="86" t="s">
        <v>130</v>
      </c>
      <c r="H1" s="89" t="s">
        <v>96</v>
      </c>
    </row>
    <row r="2" spans="1:8" ht="17.25">
      <c r="A2" s="87">
        <v>1</v>
      </c>
      <c r="B2" s="71" t="s">
        <v>236</v>
      </c>
      <c r="C2" s="90" t="s">
        <v>83</v>
      </c>
      <c r="D2" s="88" t="s">
        <v>230</v>
      </c>
      <c r="E2" s="88"/>
      <c r="F2" s="86">
        <v>2</v>
      </c>
      <c r="G2" s="86" t="s">
        <v>198</v>
      </c>
      <c r="H2" s="89" t="s">
        <v>83</v>
      </c>
    </row>
    <row r="3" spans="1:8" ht="17.25">
      <c r="A3" s="87">
        <v>2</v>
      </c>
      <c r="B3" s="71" t="s">
        <v>237</v>
      </c>
      <c r="C3" s="90" t="s">
        <v>51</v>
      </c>
      <c r="D3" s="88" t="s">
        <v>230</v>
      </c>
      <c r="E3" s="88"/>
      <c r="F3" s="86">
        <v>3</v>
      </c>
      <c r="G3" s="86" t="s">
        <v>186</v>
      </c>
      <c r="H3" s="89" t="s">
        <v>46</v>
      </c>
    </row>
    <row r="4" spans="1:8" ht="17.25">
      <c r="A4" s="87">
        <v>3</v>
      </c>
      <c r="B4" s="71" t="s">
        <v>238</v>
      </c>
      <c r="C4" s="90" t="s">
        <v>65</v>
      </c>
      <c r="D4" s="88" t="s">
        <v>230</v>
      </c>
      <c r="E4" s="88"/>
      <c r="F4" s="86">
        <v>4</v>
      </c>
      <c r="G4" s="86" t="s">
        <v>150</v>
      </c>
      <c r="H4" s="89" t="s">
        <v>102</v>
      </c>
    </row>
    <row r="5" spans="1:8" ht="17.25">
      <c r="A5" s="87">
        <v>4</v>
      </c>
      <c r="B5" s="71" t="s">
        <v>239</v>
      </c>
      <c r="C5" s="90" t="s">
        <v>34</v>
      </c>
      <c r="D5" s="88" t="s">
        <v>230</v>
      </c>
      <c r="E5" s="88"/>
      <c r="F5" s="86">
        <v>5</v>
      </c>
      <c r="G5" s="86" t="s">
        <v>144</v>
      </c>
      <c r="H5" s="89" t="s">
        <v>29</v>
      </c>
    </row>
    <row r="6" spans="1:8" ht="17.25">
      <c r="A6" s="87">
        <v>5</v>
      </c>
      <c r="B6" s="71" t="s">
        <v>240</v>
      </c>
      <c r="C6" s="90" t="s">
        <v>85</v>
      </c>
      <c r="D6" s="88" t="s">
        <v>231</v>
      </c>
      <c r="E6" s="88"/>
      <c r="F6" s="86">
        <v>6</v>
      </c>
      <c r="G6" s="86" t="s">
        <v>210</v>
      </c>
      <c r="H6" s="89" t="s">
        <v>100</v>
      </c>
    </row>
    <row r="7" spans="1:8" ht="17.25">
      <c r="A7" s="87">
        <v>6</v>
      </c>
      <c r="B7" s="71" t="s">
        <v>241</v>
      </c>
      <c r="C7" s="90" t="s">
        <v>37</v>
      </c>
      <c r="D7" s="87" t="s">
        <v>232</v>
      </c>
      <c r="E7" s="87"/>
      <c r="F7" s="86">
        <v>7</v>
      </c>
      <c r="G7" s="86" t="s">
        <v>202</v>
      </c>
      <c r="H7" s="89" t="s">
        <v>80</v>
      </c>
    </row>
    <row r="8" spans="1:8" ht="17.25">
      <c r="A8" s="87">
        <v>7</v>
      </c>
      <c r="B8" s="71" t="s">
        <v>242</v>
      </c>
      <c r="C8" s="90" t="s">
        <v>36</v>
      </c>
      <c r="D8" s="88" t="s">
        <v>233</v>
      </c>
      <c r="E8" s="88"/>
      <c r="F8" s="86">
        <v>8</v>
      </c>
      <c r="G8" s="86" t="s">
        <v>131</v>
      </c>
      <c r="H8" s="89" t="s">
        <v>40</v>
      </c>
    </row>
    <row r="9" spans="1:8" ht="17.25">
      <c r="A9" s="87">
        <v>8</v>
      </c>
      <c r="B9" s="71" t="s">
        <v>243</v>
      </c>
      <c r="C9" s="90" t="s">
        <v>225</v>
      </c>
      <c r="D9" s="87" t="s">
        <v>233</v>
      </c>
      <c r="E9" s="87"/>
      <c r="F9" s="86">
        <v>9</v>
      </c>
      <c r="G9" s="86" t="s">
        <v>199</v>
      </c>
      <c r="H9" s="89" t="s">
        <v>97</v>
      </c>
    </row>
    <row r="10" spans="1:8" ht="17.25">
      <c r="A10" s="87">
        <v>9</v>
      </c>
      <c r="B10" s="71" t="s">
        <v>244</v>
      </c>
      <c r="C10" s="91" t="s">
        <v>226</v>
      </c>
      <c r="D10" s="88" t="s">
        <v>230</v>
      </c>
      <c r="E10" s="88"/>
      <c r="F10" s="86">
        <v>10</v>
      </c>
      <c r="G10" s="86" t="s">
        <v>187</v>
      </c>
      <c r="H10" s="89" t="s">
        <v>99</v>
      </c>
    </row>
    <row r="11" spans="1:8" ht="17.25">
      <c r="A11" s="87">
        <v>10</v>
      </c>
      <c r="B11" s="71" t="s">
        <v>245</v>
      </c>
      <c r="C11" s="90" t="s">
        <v>27</v>
      </c>
      <c r="D11" s="87" t="s">
        <v>232</v>
      </c>
      <c r="E11" s="87"/>
      <c r="F11" s="86">
        <v>11</v>
      </c>
      <c r="G11" s="86" t="s">
        <v>151</v>
      </c>
      <c r="H11" s="89" t="s">
        <v>22</v>
      </c>
    </row>
    <row r="12" spans="1:8" ht="17.25">
      <c r="A12" s="87">
        <v>11</v>
      </c>
      <c r="B12" s="71" t="s">
        <v>246</v>
      </c>
      <c r="C12" s="90" t="s">
        <v>63</v>
      </c>
      <c r="D12" s="88" t="s">
        <v>232</v>
      </c>
      <c r="E12" s="88"/>
      <c r="F12" s="86">
        <v>12</v>
      </c>
      <c r="G12" s="86" t="s">
        <v>145</v>
      </c>
      <c r="H12" s="89" t="s">
        <v>84</v>
      </c>
    </row>
    <row r="13" spans="1:8" ht="17.25">
      <c r="A13" s="87">
        <v>12</v>
      </c>
      <c r="B13" s="71" t="s">
        <v>247</v>
      </c>
      <c r="C13" s="90" t="s">
        <v>32</v>
      </c>
      <c r="D13" s="87" t="s">
        <v>230</v>
      </c>
      <c r="E13" s="87"/>
      <c r="F13" s="86">
        <v>13</v>
      </c>
      <c r="G13" s="86" t="s">
        <v>211</v>
      </c>
      <c r="H13" s="89" t="s">
        <v>51</v>
      </c>
    </row>
    <row r="14" spans="1:8" ht="17.25">
      <c r="A14" s="87">
        <v>13</v>
      </c>
      <c r="B14" s="71" t="s">
        <v>236</v>
      </c>
      <c r="C14" s="90" t="s">
        <v>96</v>
      </c>
      <c r="D14" s="88" t="s">
        <v>234</v>
      </c>
      <c r="E14" s="88"/>
      <c r="F14" s="86">
        <v>14</v>
      </c>
      <c r="G14" s="86" t="s">
        <v>203</v>
      </c>
      <c r="H14" s="89" t="s">
        <v>48</v>
      </c>
    </row>
    <row r="15" spans="1:8" ht="17.25">
      <c r="A15" s="87">
        <v>14</v>
      </c>
      <c r="B15" s="71" t="s">
        <v>237</v>
      </c>
      <c r="C15" s="90" t="s">
        <v>97</v>
      </c>
      <c r="D15" s="87" t="s">
        <v>235</v>
      </c>
      <c r="E15" s="87"/>
      <c r="F15" s="86">
        <v>15</v>
      </c>
      <c r="G15" s="86" t="s">
        <v>132</v>
      </c>
      <c r="H15" s="89" t="s">
        <v>65</v>
      </c>
    </row>
    <row r="16" spans="1:8" ht="17.25">
      <c r="A16" s="87">
        <v>15</v>
      </c>
      <c r="B16" s="71" t="s">
        <v>238</v>
      </c>
      <c r="C16" s="90" t="s">
        <v>39</v>
      </c>
      <c r="D16" s="88" t="s">
        <v>232</v>
      </c>
      <c r="E16" s="88"/>
      <c r="F16" s="86">
        <v>16</v>
      </c>
      <c r="G16" s="86" t="s">
        <v>200</v>
      </c>
      <c r="H16" s="89" t="s">
        <v>78</v>
      </c>
    </row>
    <row r="17" spans="1:8" ht="17.25">
      <c r="A17" s="87">
        <v>16</v>
      </c>
      <c r="B17" s="71" t="s">
        <v>239</v>
      </c>
      <c r="C17" s="90" t="s">
        <v>23</v>
      </c>
      <c r="D17" s="87" t="s">
        <v>232</v>
      </c>
      <c r="E17" s="87"/>
      <c r="F17" s="86">
        <v>17</v>
      </c>
      <c r="G17" s="86" t="s">
        <v>188</v>
      </c>
      <c r="H17" s="89" t="s">
        <v>39</v>
      </c>
    </row>
    <row r="18" spans="1:8" ht="17.25">
      <c r="A18" s="87">
        <v>17</v>
      </c>
      <c r="B18" s="71" t="s">
        <v>240</v>
      </c>
      <c r="C18" s="90" t="s">
        <v>103</v>
      </c>
      <c r="D18" s="88" t="s">
        <v>234</v>
      </c>
      <c r="E18" s="88"/>
      <c r="F18" s="86">
        <v>18</v>
      </c>
      <c r="G18" s="86" t="s">
        <v>152</v>
      </c>
      <c r="H18" s="89" t="s">
        <v>70</v>
      </c>
    </row>
    <row r="19" spans="1:8" ht="17.25">
      <c r="A19" s="87">
        <v>18</v>
      </c>
      <c r="B19" s="71" t="s">
        <v>241</v>
      </c>
      <c r="C19" s="85" t="s">
        <v>227</v>
      </c>
      <c r="D19" s="87" t="s">
        <v>233</v>
      </c>
      <c r="E19" s="87"/>
      <c r="F19" s="86">
        <v>19</v>
      </c>
      <c r="G19" s="86" t="s">
        <v>146</v>
      </c>
      <c r="H19" s="89" t="s">
        <v>33</v>
      </c>
    </row>
    <row r="20" spans="1:8" ht="17.25">
      <c r="A20" s="87">
        <v>19</v>
      </c>
      <c r="B20" s="71" t="s">
        <v>242</v>
      </c>
      <c r="C20" s="90" t="s">
        <v>25</v>
      </c>
      <c r="D20" s="88" t="s">
        <v>232</v>
      </c>
      <c r="E20" s="88"/>
      <c r="F20" s="86">
        <v>20</v>
      </c>
      <c r="G20" s="86" t="s">
        <v>212</v>
      </c>
      <c r="H20" s="89" t="s">
        <v>17</v>
      </c>
    </row>
    <row r="21" spans="1:8" ht="17.25">
      <c r="A21" s="87">
        <v>20</v>
      </c>
      <c r="B21" s="71" t="s">
        <v>243</v>
      </c>
      <c r="C21" s="90" t="s">
        <v>228</v>
      </c>
      <c r="D21" s="87" t="s">
        <v>232</v>
      </c>
      <c r="E21" s="87"/>
      <c r="F21" s="86">
        <v>21</v>
      </c>
      <c r="G21" s="86" t="s">
        <v>218</v>
      </c>
      <c r="H21" s="89" t="s">
        <v>43</v>
      </c>
    </row>
    <row r="22" spans="1:8" ht="17.25">
      <c r="A22" s="87">
        <v>21</v>
      </c>
      <c r="B22" s="71" t="s">
        <v>244</v>
      </c>
      <c r="C22" s="91" t="s">
        <v>229</v>
      </c>
      <c r="D22" s="88" t="s">
        <v>231</v>
      </c>
      <c r="E22" s="88"/>
      <c r="F22" s="86">
        <v>22</v>
      </c>
      <c r="G22" s="86" t="s">
        <v>133</v>
      </c>
      <c r="H22" s="89" t="s">
        <v>75</v>
      </c>
    </row>
    <row r="23" spans="1:8" ht="17.25">
      <c r="A23" s="87">
        <v>22</v>
      </c>
      <c r="B23" s="71" t="s">
        <v>245</v>
      </c>
      <c r="C23" s="90" t="s">
        <v>41</v>
      </c>
      <c r="D23" s="87" t="s">
        <v>230</v>
      </c>
      <c r="E23" s="87"/>
      <c r="F23" s="86">
        <v>23</v>
      </c>
      <c r="G23" s="86" t="s">
        <v>201</v>
      </c>
      <c r="H23" s="89" t="s">
        <v>34</v>
      </c>
    </row>
    <row r="24" spans="1:8" ht="17.25">
      <c r="A24" s="87">
        <v>23</v>
      </c>
      <c r="B24" s="71" t="s">
        <v>246</v>
      </c>
      <c r="C24" s="90" t="s">
        <v>38</v>
      </c>
      <c r="D24" s="88" t="s">
        <v>232</v>
      </c>
      <c r="E24" s="88"/>
      <c r="F24" s="86">
        <v>24</v>
      </c>
      <c r="G24" s="86" t="s">
        <v>189</v>
      </c>
      <c r="H24" s="89" t="s">
        <v>23</v>
      </c>
    </row>
    <row r="25" spans="1:8" ht="17.25">
      <c r="A25" s="87">
        <v>24</v>
      </c>
      <c r="B25" s="71" t="s">
        <v>247</v>
      </c>
      <c r="C25" s="90" t="s">
        <v>62</v>
      </c>
      <c r="D25" s="87" t="s">
        <v>232</v>
      </c>
      <c r="E25" s="87"/>
      <c r="F25" s="86">
        <v>25</v>
      </c>
      <c r="G25" s="86" t="s">
        <v>153</v>
      </c>
      <c r="H25" s="89" t="s">
        <v>73</v>
      </c>
    </row>
    <row r="26" spans="1:8" ht="17.25">
      <c r="A26" s="87"/>
      <c r="B26" s="87"/>
      <c r="C26" s="87"/>
      <c r="D26" s="87"/>
      <c r="E26" s="88"/>
      <c r="F26" s="86">
        <v>26</v>
      </c>
      <c r="G26" s="86" t="s">
        <v>147</v>
      </c>
      <c r="H26" s="89" t="s">
        <v>98</v>
      </c>
    </row>
    <row r="27" spans="1:8" ht="17.25">
      <c r="A27" s="87"/>
      <c r="B27" s="87"/>
      <c r="C27" s="87"/>
      <c r="D27" s="87"/>
      <c r="E27" s="87"/>
      <c r="F27" s="86">
        <v>27</v>
      </c>
      <c r="G27" s="86" t="s">
        <v>213</v>
      </c>
      <c r="H27" s="89" t="s">
        <v>79</v>
      </c>
    </row>
    <row r="28" spans="1:8" ht="17.25">
      <c r="A28" s="87"/>
      <c r="B28" s="87"/>
      <c r="C28" s="87"/>
      <c r="D28" s="87"/>
      <c r="E28" s="88"/>
      <c r="F28" s="86">
        <v>28</v>
      </c>
      <c r="G28" s="86" t="s">
        <v>219</v>
      </c>
      <c r="H28" s="89" t="s">
        <v>101</v>
      </c>
    </row>
    <row r="29" spans="1:8" ht="17.25">
      <c r="A29" s="87"/>
      <c r="B29" s="87"/>
      <c r="C29" s="87"/>
      <c r="D29" s="87"/>
      <c r="E29" s="87"/>
      <c r="F29" s="86">
        <v>29</v>
      </c>
      <c r="G29" s="86" t="s">
        <v>155</v>
      </c>
      <c r="H29" s="89" t="s">
        <v>103</v>
      </c>
    </row>
    <row r="30" spans="1:8" ht="17.25">
      <c r="A30" s="87"/>
      <c r="B30" s="87"/>
      <c r="C30" s="87"/>
      <c r="D30" s="87"/>
      <c r="E30" s="88"/>
      <c r="F30" s="86">
        <v>30</v>
      </c>
      <c r="G30" s="86" t="s">
        <v>139</v>
      </c>
      <c r="H30" s="89" t="s">
        <v>24</v>
      </c>
    </row>
    <row r="31" spans="1:8" ht="17.25">
      <c r="A31" s="87"/>
      <c r="B31" s="87"/>
      <c r="C31" s="87"/>
      <c r="D31" s="87"/>
      <c r="E31" s="87"/>
      <c r="F31" s="86">
        <v>31</v>
      </c>
      <c r="G31" s="86" t="s">
        <v>206</v>
      </c>
      <c r="H31" s="89" t="s">
        <v>64</v>
      </c>
    </row>
    <row r="32" spans="1:8" ht="17.25">
      <c r="A32" s="87"/>
      <c r="B32" s="87"/>
      <c r="C32" s="87"/>
      <c r="D32" s="87"/>
      <c r="E32" s="88"/>
      <c r="F32" s="86">
        <v>32</v>
      </c>
      <c r="G32" s="86" t="s">
        <v>175</v>
      </c>
      <c r="H32" s="89" t="s">
        <v>26</v>
      </c>
    </row>
    <row r="33" spans="1:8" ht="17.25">
      <c r="A33" s="87"/>
      <c r="B33" s="87"/>
      <c r="C33" s="87"/>
      <c r="D33" s="87"/>
      <c r="E33" s="87"/>
      <c r="F33" s="86">
        <v>33</v>
      </c>
      <c r="G33" s="86" t="s">
        <v>169</v>
      </c>
      <c r="H33" s="89" t="s">
        <v>85</v>
      </c>
    </row>
    <row r="34" spans="1:8" ht="17.25">
      <c r="A34" s="87"/>
      <c r="B34" s="87"/>
      <c r="C34" s="87"/>
      <c r="D34" s="87"/>
      <c r="E34" s="88"/>
      <c r="F34" s="86">
        <v>34</v>
      </c>
      <c r="G34" s="86" t="s">
        <v>135</v>
      </c>
      <c r="H34" s="89" t="s">
        <v>35</v>
      </c>
    </row>
    <row r="35" spans="1:8" ht="17.25">
      <c r="A35" s="87"/>
      <c r="B35" s="87"/>
      <c r="C35" s="87"/>
      <c r="D35" s="87"/>
      <c r="E35" s="87"/>
      <c r="F35" s="86">
        <v>35</v>
      </c>
      <c r="G35" s="86" t="s">
        <v>220</v>
      </c>
      <c r="H35" s="89" t="s">
        <v>107</v>
      </c>
    </row>
    <row r="36" spans="1:8" ht="17.25">
      <c r="A36" s="87"/>
      <c r="B36" s="87"/>
      <c r="C36" s="87"/>
      <c r="D36" s="87"/>
      <c r="E36" s="88"/>
      <c r="F36" s="86">
        <v>36</v>
      </c>
      <c r="G36" s="86" t="s">
        <v>156</v>
      </c>
      <c r="H36" s="89" t="s">
        <v>19</v>
      </c>
    </row>
    <row r="37" spans="1:8" ht="17.25">
      <c r="A37" s="87"/>
      <c r="B37" s="87"/>
      <c r="C37" s="87"/>
      <c r="D37" s="87"/>
      <c r="E37" s="87"/>
      <c r="F37" s="86">
        <v>37</v>
      </c>
      <c r="G37" s="86" t="s">
        <v>140</v>
      </c>
      <c r="H37" s="89" t="s">
        <v>37</v>
      </c>
    </row>
    <row r="38" spans="1:8" ht="17.25">
      <c r="A38" s="87"/>
      <c r="B38" s="87"/>
      <c r="C38" s="87"/>
      <c r="D38" s="87"/>
      <c r="E38" s="88"/>
      <c r="F38" s="86">
        <v>38</v>
      </c>
      <c r="G38" s="86" t="s">
        <v>207</v>
      </c>
      <c r="H38" s="89" t="s">
        <v>105</v>
      </c>
    </row>
    <row r="39" spans="1:8" ht="17.25">
      <c r="A39" s="87"/>
      <c r="B39" s="87"/>
      <c r="C39" s="87"/>
      <c r="D39" s="87"/>
      <c r="E39" s="87"/>
      <c r="F39" s="86">
        <v>39</v>
      </c>
      <c r="G39" s="86" t="s">
        <v>176</v>
      </c>
      <c r="H39" s="89" t="s">
        <v>104</v>
      </c>
    </row>
    <row r="40" spans="1:8" ht="17.25">
      <c r="A40" s="87"/>
      <c r="B40" s="87"/>
      <c r="C40" s="87"/>
      <c r="D40" s="87"/>
      <c r="E40" s="88"/>
      <c r="F40" s="86">
        <v>40</v>
      </c>
      <c r="G40" s="86" t="s">
        <v>170</v>
      </c>
      <c r="H40" s="89" t="s">
        <v>108</v>
      </c>
    </row>
    <row r="41" spans="1:8" ht="17.25">
      <c r="A41" s="87"/>
      <c r="B41" s="87"/>
      <c r="C41" s="87"/>
      <c r="D41" s="87"/>
      <c r="E41" s="87"/>
      <c r="F41" s="86">
        <v>41</v>
      </c>
      <c r="G41" s="86" t="s">
        <v>136</v>
      </c>
      <c r="H41" s="89" t="s">
        <v>76</v>
      </c>
    </row>
    <row r="42" spans="1:8" ht="17.25">
      <c r="A42" s="87"/>
      <c r="B42" s="87"/>
      <c r="C42" s="87"/>
      <c r="D42" s="87"/>
      <c r="E42" s="88"/>
      <c r="F42" s="86">
        <v>42</v>
      </c>
      <c r="G42" s="86" t="s">
        <v>221</v>
      </c>
      <c r="H42" s="89" t="s">
        <v>58</v>
      </c>
    </row>
    <row r="43" spans="1:8" ht="17.25">
      <c r="A43" s="87"/>
      <c r="B43" s="87"/>
      <c r="C43" s="87"/>
      <c r="D43" s="87"/>
      <c r="E43" s="87"/>
      <c r="F43" s="86">
        <v>43</v>
      </c>
      <c r="G43" s="86" t="s">
        <v>157</v>
      </c>
      <c r="H43" s="89" t="s">
        <v>25</v>
      </c>
    </row>
    <row r="44" spans="1:8" ht="17.25">
      <c r="A44" s="87"/>
      <c r="B44" s="87"/>
      <c r="C44" s="87"/>
      <c r="D44" s="87"/>
      <c r="E44" s="88"/>
      <c r="F44" s="86">
        <v>44</v>
      </c>
      <c r="G44" s="86" t="s">
        <v>141</v>
      </c>
      <c r="H44" s="89" t="s">
        <v>47</v>
      </c>
    </row>
    <row r="45" spans="1:8" ht="17.25">
      <c r="A45" s="87"/>
      <c r="B45" s="87"/>
      <c r="C45" s="87"/>
      <c r="D45" s="87"/>
      <c r="E45" s="87"/>
      <c r="F45" s="86">
        <v>45</v>
      </c>
      <c r="G45" s="86" t="s">
        <v>208</v>
      </c>
      <c r="H45" s="89" t="s">
        <v>82</v>
      </c>
    </row>
    <row r="46" spans="1:8" ht="17.25">
      <c r="A46" s="87"/>
      <c r="B46" s="87"/>
      <c r="C46" s="87"/>
      <c r="D46" s="87"/>
      <c r="E46" s="88"/>
      <c r="F46" s="86">
        <v>46</v>
      </c>
      <c r="G46" s="86" t="s">
        <v>177</v>
      </c>
      <c r="H46" s="89" t="s">
        <v>61</v>
      </c>
    </row>
    <row r="47" spans="1:8" ht="17.25">
      <c r="A47" s="87"/>
      <c r="B47" s="87"/>
      <c r="C47" s="87"/>
      <c r="D47" s="87"/>
      <c r="E47" s="87"/>
      <c r="F47" s="86">
        <v>47</v>
      </c>
      <c r="G47" s="86" t="s">
        <v>171</v>
      </c>
      <c r="H47" s="89" t="s">
        <v>36</v>
      </c>
    </row>
    <row r="48" spans="1:8" ht="17.25">
      <c r="A48" s="87"/>
      <c r="B48" s="87"/>
      <c r="C48" s="87"/>
      <c r="D48" s="87"/>
      <c r="E48" s="88"/>
      <c r="F48" s="86">
        <v>48</v>
      </c>
      <c r="G48" s="86" t="s">
        <v>137</v>
      </c>
      <c r="H48" s="89" t="s">
        <v>106</v>
      </c>
    </row>
    <row r="49" spans="1:8" ht="17.25">
      <c r="A49" s="87"/>
      <c r="B49" s="87"/>
      <c r="C49" s="87"/>
      <c r="D49" s="87"/>
      <c r="E49" s="87"/>
      <c r="F49" s="86">
        <v>49</v>
      </c>
      <c r="G49" s="86" t="s">
        <v>158</v>
      </c>
      <c r="H49" s="89" t="s">
        <v>57</v>
      </c>
    </row>
    <row r="50" spans="1:8" ht="17.25">
      <c r="A50" s="87"/>
      <c r="B50" s="87"/>
      <c r="C50" s="87"/>
      <c r="D50" s="87"/>
      <c r="E50" s="88"/>
      <c r="F50" s="86">
        <v>50</v>
      </c>
      <c r="G50" s="86" t="s">
        <v>142</v>
      </c>
      <c r="H50" s="89" t="s">
        <v>77</v>
      </c>
    </row>
    <row r="51" spans="1:8" ht="17.25">
      <c r="A51" s="87"/>
      <c r="B51" s="87"/>
      <c r="C51" s="87"/>
      <c r="D51" s="87"/>
      <c r="E51" s="87"/>
      <c r="F51" s="86">
        <v>51</v>
      </c>
      <c r="G51" s="86" t="s">
        <v>209</v>
      </c>
      <c r="H51" s="89" t="s">
        <v>68</v>
      </c>
    </row>
    <row r="52" spans="1:8" ht="17.25">
      <c r="A52" s="87"/>
      <c r="B52" s="87"/>
      <c r="C52" s="87"/>
      <c r="D52" s="87"/>
      <c r="E52" s="88"/>
      <c r="F52" s="86">
        <v>52</v>
      </c>
      <c r="G52" s="86" t="s">
        <v>178</v>
      </c>
      <c r="H52" s="89" t="s">
        <v>66</v>
      </c>
    </row>
    <row r="53" spans="1:8" ht="17.25">
      <c r="A53" s="87"/>
      <c r="B53" s="87"/>
      <c r="C53" s="87"/>
      <c r="D53" s="87"/>
      <c r="E53" s="87"/>
      <c r="F53" s="86">
        <v>53</v>
      </c>
      <c r="G53" s="86" t="s">
        <v>172</v>
      </c>
      <c r="H53" s="89" t="s">
        <v>71</v>
      </c>
    </row>
    <row r="54" spans="1:8" ht="17.25">
      <c r="A54" s="87"/>
      <c r="B54" s="87"/>
      <c r="C54" s="87"/>
      <c r="D54" s="87"/>
      <c r="E54" s="88"/>
      <c r="F54" s="86">
        <v>54</v>
      </c>
      <c r="G54" s="86" t="s">
        <v>222</v>
      </c>
      <c r="H54" s="89" t="s">
        <v>30</v>
      </c>
    </row>
    <row r="55" spans="1:8" ht="17.25">
      <c r="A55" s="87"/>
      <c r="B55" s="87"/>
      <c r="C55" s="87"/>
      <c r="D55" s="87"/>
      <c r="E55" s="87"/>
      <c r="F55" s="86">
        <v>55</v>
      </c>
      <c r="G55" s="86" t="s">
        <v>179</v>
      </c>
      <c r="H55" s="89" t="s">
        <v>56</v>
      </c>
    </row>
    <row r="56" spans="1:8" ht="17.25">
      <c r="A56" s="87"/>
      <c r="B56" s="87"/>
      <c r="C56" s="87"/>
      <c r="D56" s="87"/>
      <c r="E56" s="88"/>
      <c r="F56" s="86">
        <v>56</v>
      </c>
      <c r="G56" s="86" t="s">
        <v>164</v>
      </c>
      <c r="H56" s="89" t="s">
        <v>52</v>
      </c>
    </row>
    <row r="57" spans="1:8" ht="17.25">
      <c r="A57" s="87"/>
      <c r="B57" s="87"/>
      <c r="C57" s="87"/>
      <c r="D57" s="87"/>
      <c r="E57" s="87"/>
      <c r="F57" s="86">
        <v>57</v>
      </c>
      <c r="G57" s="86" t="s">
        <v>124</v>
      </c>
      <c r="H57" s="89" t="s">
        <v>81</v>
      </c>
    </row>
    <row r="58" spans="1:8" ht="17.25">
      <c r="A58" s="87"/>
      <c r="B58" s="87"/>
      <c r="C58" s="87"/>
      <c r="D58" s="87"/>
      <c r="E58" s="88"/>
      <c r="F58" s="86">
        <v>58</v>
      </c>
      <c r="G58" s="86" t="s">
        <v>194</v>
      </c>
      <c r="H58" s="89" t="s">
        <v>49</v>
      </c>
    </row>
    <row r="59" spans="1:8" ht="17.25">
      <c r="A59" s="87"/>
      <c r="B59" s="87"/>
      <c r="C59" s="87"/>
      <c r="D59" s="87"/>
      <c r="E59" s="87"/>
      <c r="F59" s="86">
        <v>59</v>
      </c>
      <c r="G59" s="86" t="s">
        <v>190</v>
      </c>
      <c r="H59" s="89" t="s">
        <v>28</v>
      </c>
    </row>
    <row r="60" spans="1:8" ht="17.25">
      <c r="A60" s="87"/>
      <c r="B60" s="87"/>
      <c r="C60" s="87"/>
      <c r="D60" s="87"/>
      <c r="E60" s="88"/>
      <c r="F60" s="86">
        <v>60</v>
      </c>
      <c r="G60" s="86" t="s">
        <v>160</v>
      </c>
      <c r="H60" s="89" t="s">
        <v>74</v>
      </c>
    </row>
    <row r="61" spans="1:8" ht="17.25">
      <c r="A61" s="87"/>
      <c r="B61" s="87"/>
      <c r="C61" s="87"/>
      <c r="D61" s="87"/>
      <c r="E61" s="87"/>
      <c r="F61" s="86">
        <v>61</v>
      </c>
      <c r="G61" s="86" t="s">
        <v>180</v>
      </c>
      <c r="H61" s="89" t="s">
        <v>109</v>
      </c>
    </row>
    <row r="62" spans="1:8" ht="17.25">
      <c r="A62" s="87"/>
      <c r="B62" s="87"/>
      <c r="C62" s="87"/>
      <c r="D62" s="87"/>
      <c r="E62" s="88"/>
      <c r="F62" s="86">
        <v>62</v>
      </c>
      <c r="G62" s="86" t="s">
        <v>165</v>
      </c>
      <c r="H62" s="89" t="s">
        <v>27</v>
      </c>
    </row>
    <row r="63" spans="1:8" ht="17.25">
      <c r="A63" s="87"/>
      <c r="B63" s="87"/>
      <c r="C63" s="87"/>
      <c r="D63" s="87"/>
      <c r="E63" s="87"/>
      <c r="F63" s="86">
        <v>63</v>
      </c>
      <c r="G63" s="86" t="s">
        <v>125</v>
      </c>
      <c r="H63" s="89" t="s">
        <v>110</v>
      </c>
    </row>
    <row r="64" spans="1:8" ht="17.25">
      <c r="A64" s="87"/>
      <c r="B64" s="87"/>
      <c r="C64" s="87"/>
      <c r="D64" s="87"/>
      <c r="E64" s="88"/>
      <c r="F64" s="86">
        <v>64</v>
      </c>
      <c r="G64" s="86" t="s">
        <v>195</v>
      </c>
      <c r="H64" s="89" t="s">
        <v>41</v>
      </c>
    </row>
    <row r="65" spans="1:8" ht="17.25">
      <c r="A65" s="87"/>
      <c r="B65" s="87"/>
      <c r="C65" s="87"/>
      <c r="D65" s="87"/>
      <c r="E65" s="87"/>
      <c r="F65" s="86">
        <v>65</v>
      </c>
      <c r="G65" s="86" t="s">
        <v>191</v>
      </c>
      <c r="H65" s="89" t="s">
        <v>86</v>
      </c>
    </row>
    <row r="66" spans="1:8" ht="17.25">
      <c r="A66" s="87"/>
      <c r="B66" s="87"/>
      <c r="C66" s="87"/>
      <c r="D66" s="87"/>
      <c r="E66" s="88"/>
      <c r="F66" s="86">
        <v>66</v>
      </c>
      <c r="G66" s="86" t="s">
        <v>161</v>
      </c>
      <c r="H66" s="89" t="s">
        <v>18</v>
      </c>
    </row>
    <row r="67" spans="1:8" ht="17.25">
      <c r="A67" s="87"/>
      <c r="B67" s="87"/>
      <c r="C67" s="87"/>
      <c r="D67" s="87"/>
      <c r="E67" s="87"/>
      <c r="F67" s="86">
        <v>67</v>
      </c>
      <c r="G67" s="86" t="s">
        <v>181</v>
      </c>
      <c r="H67" s="89" t="s">
        <v>38</v>
      </c>
    </row>
    <row r="68" spans="1:8" ht="17.25">
      <c r="A68" s="87"/>
      <c r="B68" s="87"/>
      <c r="C68" s="87"/>
      <c r="D68" s="87"/>
      <c r="E68" s="88"/>
      <c r="F68" s="86">
        <v>68</v>
      </c>
      <c r="G68" s="86" t="s">
        <v>166</v>
      </c>
      <c r="H68" s="89" t="s">
        <v>63</v>
      </c>
    </row>
    <row r="69" spans="1:8" ht="17.25">
      <c r="A69" s="87"/>
      <c r="B69" s="87"/>
      <c r="C69" s="87"/>
      <c r="D69" s="87"/>
      <c r="E69" s="87"/>
      <c r="F69" s="86">
        <v>69</v>
      </c>
      <c r="G69" s="86" t="s">
        <v>126</v>
      </c>
      <c r="H69" s="89" t="s">
        <v>69</v>
      </c>
    </row>
    <row r="70" spans="1:8" ht="17.25">
      <c r="A70" s="87"/>
      <c r="B70" s="87"/>
      <c r="C70" s="87"/>
      <c r="D70" s="87"/>
      <c r="E70" s="88"/>
      <c r="F70" s="86">
        <v>70</v>
      </c>
      <c r="G70" s="86" t="s">
        <v>196</v>
      </c>
      <c r="H70" s="89" t="s">
        <v>54</v>
      </c>
    </row>
    <row r="71" spans="1:8" ht="17.25">
      <c r="A71" s="87"/>
      <c r="B71" s="87"/>
      <c r="C71" s="87"/>
      <c r="D71" s="87"/>
      <c r="E71" s="87"/>
      <c r="F71" s="86">
        <v>71</v>
      </c>
      <c r="G71" s="86" t="s">
        <v>192</v>
      </c>
      <c r="H71" s="89" t="s">
        <v>72</v>
      </c>
    </row>
    <row r="72" spans="1:8" ht="17.25">
      <c r="A72" s="87"/>
      <c r="B72" s="87"/>
      <c r="C72" s="87"/>
      <c r="D72" s="87"/>
      <c r="E72" s="88"/>
      <c r="F72" s="86">
        <v>72</v>
      </c>
      <c r="G72" s="86" t="s">
        <v>162</v>
      </c>
      <c r="H72" s="89" t="s">
        <v>67</v>
      </c>
    </row>
    <row r="73" spans="1:8" ht="17.25">
      <c r="A73" s="87"/>
      <c r="B73" s="87"/>
      <c r="C73" s="87"/>
      <c r="D73" s="87"/>
      <c r="E73" s="87"/>
      <c r="F73" s="86">
        <v>73</v>
      </c>
      <c r="G73" s="86" t="s">
        <v>182</v>
      </c>
      <c r="H73" s="89" t="s">
        <v>32</v>
      </c>
    </row>
    <row r="74" spans="1:8" ht="17.25">
      <c r="A74" s="87"/>
      <c r="B74" s="87"/>
      <c r="C74" s="87"/>
      <c r="D74" s="87"/>
      <c r="E74" s="88"/>
      <c r="F74" s="86">
        <v>74</v>
      </c>
      <c r="G74" s="86" t="s">
        <v>167</v>
      </c>
      <c r="H74" s="89" t="s">
        <v>62</v>
      </c>
    </row>
    <row r="75" spans="1:8" ht="17.25">
      <c r="A75" s="87"/>
      <c r="B75" s="87"/>
      <c r="C75" s="87"/>
      <c r="D75" s="87"/>
      <c r="E75" s="87"/>
      <c r="F75" s="86">
        <v>75</v>
      </c>
      <c r="G75" s="86" t="s">
        <v>127</v>
      </c>
      <c r="H75" s="89" t="s">
        <v>31</v>
      </c>
    </row>
    <row r="76" spans="1:8" ht="17.25">
      <c r="A76" s="87"/>
      <c r="B76" s="87"/>
      <c r="C76" s="87"/>
      <c r="D76" s="87"/>
      <c r="E76" s="88"/>
      <c r="F76" s="86">
        <v>76</v>
      </c>
      <c r="G76" s="86" t="s">
        <v>197</v>
      </c>
      <c r="H76" s="89" t="s">
        <v>53</v>
      </c>
    </row>
    <row r="77" spans="1:8" ht="17.25">
      <c r="A77" s="87"/>
      <c r="B77" s="87"/>
      <c r="C77" s="87"/>
      <c r="D77" s="87"/>
      <c r="E77" s="87"/>
      <c r="F77" s="86">
        <v>77</v>
      </c>
      <c r="G77" s="86" t="s">
        <v>223</v>
      </c>
      <c r="H77" s="89" t="s">
        <v>111</v>
      </c>
    </row>
    <row r="78" spans="1:8" ht="17.25">
      <c r="A78" s="87"/>
      <c r="B78" s="87"/>
      <c r="C78" s="87"/>
      <c r="D78" s="87"/>
      <c r="E78" s="88"/>
      <c r="F78" s="86">
        <v>78</v>
      </c>
      <c r="G78" s="86" t="s">
        <v>224</v>
      </c>
      <c r="H78" s="89" t="s">
        <v>42</v>
      </c>
    </row>
    <row r="79" spans="1:5" ht="17.25">
      <c r="A79" s="87"/>
      <c r="B79" s="87"/>
      <c r="C79" s="87"/>
      <c r="D79" s="87"/>
      <c r="E79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85" zoomScaleNormal="85" zoomScalePageLayoutView="0" workbookViewId="0" topLeftCell="A1">
      <selection activeCell="B1" sqref="B1:I1"/>
    </sheetView>
  </sheetViews>
  <sheetFormatPr defaultColWidth="8.796875" defaultRowHeight="17.25"/>
  <cols>
    <col min="1" max="1" width="4.5" style="18" bestFit="1" customWidth="1"/>
    <col min="2" max="2" width="21.69921875" style="3" bestFit="1" customWidth="1"/>
    <col min="3" max="9" width="5.69921875" style="3" customWidth="1"/>
    <col min="10" max="10" width="3.5" style="3" customWidth="1"/>
    <col min="11" max="11" width="5.296875" style="18" bestFit="1" customWidth="1"/>
    <col min="12" max="12" width="21.69921875" style="3" bestFit="1" customWidth="1"/>
    <col min="13" max="19" width="5.69921875" style="3" customWidth="1"/>
    <col min="20" max="16384" width="8.796875" style="3" customWidth="1"/>
  </cols>
  <sheetData>
    <row r="1" spans="2:19" ht="17.25">
      <c r="B1" s="163" t="s">
        <v>112</v>
      </c>
      <c r="C1" s="163"/>
      <c r="D1" s="163"/>
      <c r="E1" s="163"/>
      <c r="F1" s="163"/>
      <c r="G1" s="163"/>
      <c r="H1" s="163"/>
      <c r="I1" s="163"/>
      <c r="J1" s="1"/>
      <c r="K1" s="17"/>
      <c r="L1" s="30"/>
      <c r="M1" s="164"/>
      <c r="N1" s="164"/>
      <c r="O1" s="164"/>
      <c r="P1" s="164"/>
      <c r="Q1" s="164"/>
      <c r="R1" s="164"/>
      <c r="S1" s="164"/>
    </row>
    <row r="2" spans="2:19" ht="17.25">
      <c r="B2" s="16"/>
      <c r="C2" s="16"/>
      <c r="D2" s="16"/>
      <c r="E2" s="16"/>
      <c r="F2" s="16"/>
      <c r="G2" s="16"/>
      <c r="H2" s="16"/>
      <c r="I2" s="16"/>
      <c r="J2" s="1"/>
      <c r="K2" s="17"/>
      <c r="L2" s="164" t="s">
        <v>16</v>
      </c>
      <c r="M2" s="165"/>
      <c r="N2" s="165"/>
      <c r="O2" s="165"/>
      <c r="P2" s="165"/>
      <c r="Q2" s="165"/>
      <c r="R2" s="165"/>
      <c r="S2" s="165"/>
    </row>
    <row r="3" spans="1:19" ht="17.25" customHeight="1">
      <c r="A3" s="33" t="str">
        <f>IF(SUM(C4:C10)=42,"終了",SUM(C4:C10)&amp;"/42")</f>
        <v>終了</v>
      </c>
      <c r="B3" s="28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1"/>
      <c r="K3" s="33" t="str">
        <f>IF(SUM(M4:M10)=30,"終了",SUM(M4:M10)&amp;"/30")</f>
        <v>終了</v>
      </c>
      <c r="L3" s="28" t="s">
        <v>7</v>
      </c>
      <c r="M3" s="23" t="s">
        <v>0</v>
      </c>
      <c r="N3" s="23" t="s">
        <v>1</v>
      </c>
      <c r="O3" s="23" t="s">
        <v>2</v>
      </c>
      <c r="P3" s="23" t="s">
        <v>3</v>
      </c>
      <c r="Q3" s="23" t="s">
        <v>4</v>
      </c>
      <c r="R3" s="23" t="s">
        <v>5</v>
      </c>
      <c r="S3" s="23" t="s">
        <v>6</v>
      </c>
    </row>
    <row r="4" spans="1:19" ht="14.25">
      <c r="A4" s="29" t="s">
        <v>116</v>
      </c>
      <c r="B4" s="24" t="str">
        <f>'ﾌﾞﾛｯｸ別'!B4</f>
        <v>ブラックタイガース</v>
      </c>
      <c r="C4" s="24">
        <f>Aﾌﾞﾛｯｸ!W2</f>
        <v>6</v>
      </c>
      <c r="D4" s="24">
        <f>Aﾌﾞﾛｯｸ!X2</f>
        <v>5</v>
      </c>
      <c r="E4" s="24">
        <f>Aﾌﾞﾛｯｸ!Y2</f>
        <v>1</v>
      </c>
      <c r="F4" s="24">
        <f>Aﾌﾞﾛｯｸ!Z2</f>
        <v>0</v>
      </c>
      <c r="G4" s="24">
        <f>Aﾌﾞﾛｯｸ!AA2</f>
        <v>52</v>
      </c>
      <c r="H4" s="24">
        <f>Aﾌﾞﾛｯｸ!AB2</f>
        <v>28</v>
      </c>
      <c r="I4" s="19">
        <f>Aﾌﾞﾛｯｸ!AC2</f>
        <v>24</v>
      </c>
      <c r="J4" s="20"/>
      <c r="K4" s="29" t="s">
        <v>115</v>
      </c>
      <c r="L4" s="24" t="str">
        <f>'ﾌﾞﾛｯｸ別'!F13</f>
        <v>常盤平ボーイズ</v>
      </c>
      <c r="M4" s="24">
        <f>Gﾌﾞﾛｯｸ!T2</f>
        <v>5</v>
      </c>
      <c r="N4" s="24">
        <f>Gﾌﾞﾛｯｸ!U2</f>
        <v>5</v>
      </c>
      <c r="O4" s="24">
        <f>Gﾌﾞﾛｯｸ!V2</f>
        <v>0</v>
      </c>
      <c r="P4" s="24">
        <f>Gﾌﾞﾛｯｸ!W2</f>
        <v>0</v>
      </c>
      <c r="Q4" s="24">
        <f>Gﾌﾞﾛｯｸ!X2</f>
        <v>71</v>
      </c>
      <c r="R4" s="24">
        <f>Gﾌﾞﾛｯｸ!Y2</f>
        <v>7</v>
      </c>
      <c r="S4" s="19">
        <f>Gﾌﾞﾛｯｸ!Z2</f>
        <v>64</v>
      </c>
    </row>
    <row r="5" spans="1:19" ht="14.25">
      <c r="A5" s="29"/>
      <c r="B5" s="24" t="str">
        <f>'ﾌﾞﾛｯｸ別'!B5</f>
        <v>野菊野ファイターズ</v>
      </c>
      <c r="C5" s="24">
        <f>Aﾌﾞﾛｯｸ!W3</f>
        <v>6</v>
      </c>
      <c r="D5" s="24">
        <f>Aﾌﾞﾛｯｸ!X3</f>
        <v>3</v>
      </c>
      <c r="E5" s="24">
        <f>Aﾌﾞﾛｯｸ!Y3</f>
        <v>3</v>
      </c>
      <c r="F5" s="24">
        <f>Aﾌﾞﾛｯｸ!Z3</f>
        <v>0</v>
      </c>
      <c r="G5" s="24">
        <f>Aﾌﾞﾛｯｸ!AA3</f>
        <v>52</v>
      </c>
      <c r="H5" s="24">
        <f>Aﾌﾞﾛｯｸ!AB3</f>
        <v>40</v>
      </c>
      <c r="I5" s="19">
        <f>Aﾌﾞﾛｯｸ!AC3</f>
        <v>12</v>
      </c>
      <c r="J5" s="20"/>
      <c r="K5" s="29" t="s">
        <v>116</v>
      </c>
      <c r="L5" s="24" t="str">
        <f>'ﾌﾞﾛｯｸ別'!F14</f>
        <v>高田ウィンスターズ</v>
      </c>
      <c r="M5" s="24">
        <f>Gﾌﾞﾛｯｸ!T3</f>
        <v>5</v>
      </c>
      <c r="N5" s="24">
        <f>Gﾌﾞﾛｯｸ!U3</f>
        <v>4</v>
      </c>
      <c r="O5" s="24">
        <f>Gﾌﾞﾛｯｸ!V3</f>
        <v>1</v>
      </c>
      <c r="P5" s="24">
        <f>Gﾌﾞﾛｯｸ!W3</f>
        <v>0</v>
      </c>
      <c r="Q5" s="24">
        <f>Gﾌﾞﾛｯｸ!X3</f>
        <v>50</v>
      </c>
      <c r="R5" s="24">
        <f>Gﾌﾞﾛｯｸ!Y3</f>
        <v>11</v>
      </c>
      <c r="S5" s="19">
        <f>Gﾌﾞﾛｯｸ!Z3</f>
        <v>39</v>
      </c>
    </row>
    <row r="6" spans="1:19" ht="14.25">
      <c r="A6" s="29"/>
      <c r="B6" s="24" t="str">
        <f>'ﾌﾞﾛｯｸ別'!B6</f>
        <v>北柏スーパーナイン</v>
      </c>
      <c r="C6" s="24">
        <f>Aﾌﾞﾛｯｸ!W4</f>
        <v>6</v>
      </c>
      <c r="D6" s="24">
        <f>Aﾌﾞﾛｯｸ!X4</f>
        <v>1</v>
      </c>
      <c r="E6" s="24">
        <f>Aﾌﾞﾛｯｸ!Y4</f>
        <v>5</v>
      </c>
      <c r="F6" s="24">
        <f>Aﾌﾞﾛｯｸ!Z4</f>
        <v>0</v>
      </c>
      <c r="G6" s="24">
        <f>Aﾌﾞﾛｯｸ!AA4</f>
        <v>22</v>
      </c>
      <c r="H6" s="24">
        <f>Aﾌﾞﾛｯｸ!AB4</f>
        <v>66</v>
      </c>
      <c r="I6" s="19">
        <f>Aﾌﾞﾛｯｸ!AC4</f>
        <v>-44</v>
      </c>
      <c r="J6" s="20"/>
      <c r="K6" s="29"/>
      <c r="L6" s="24" t="str">
        <f>'ﾌﾞﾛｯｸ別'!F15</f>
        <v>松葉ニューセラミックス</v>
      </c>
      <c r="M6" s="24">
        <f>Gﾌﾞﾛｯｸ!T4</f>
        <v>5</v>
      </c>
      <c r="N6" s="24">
        <f>Gﾌﾞﾛｯｸ!U4</f>
        <v>2</v>
      </c>
      <c r="O6" s="24">
        <f>Gﾌﾞﾛｯｸ!V4</f>
        <v>3</v>
      </c>
      <c r="P6" s="24">
        <f>Gﾌﾞﾛｯｸ!W4</f>
        <v>0</v>
      </c>
      <c r="Q6" s="24">
        <f>Gﾌﾞﾛｯｸ!X4</f>
        <v>41</v>
      </c>
      <c r="R6" s="24">
        <f>Gﾌﾞﾛｯｸ!Y4</f>
        <v>26</v>
      </c>
      <c r="S6" s="19">
        <f>Gﾌﾞﾛｯｸ!Z4</f>
        <v>15</v>
      </c>
    </row>
    <row r="7" spans="1:19" ht="14.25">
      <c r="A7" s="29"/>
      <c r="B7" s="24" t="str">
        <f>'ﾌﾞﾛｯｸ別'!B7</f>
        <v>旭町サンライズ</v>
      </c>
      <c r="C7" s="24">
        <f>Aﾌﾞﾛｯｸ!W5</f>
        <v>6</v>
      </c>
      <c r="D7" s="24">
        <f>Aﾌﾞﾛｯｸ!X5</f>
        <v>2</v>
      </c>
      <c r="E7" s="24">
        <f>Aﾌﾞﾛｯｸ!Y5</f>
        <v>4</v>
      </c>
      <c r="F7" s="24">
        <f>Aﾌﾞﾛｯｸ!Z5</f>
        <v>0</v>
      </c>
      <c r="G7" s="24">
        <f>Aﾌﾞﾛｯｸ!AA5</f>
        <v>27</v>
      </c>
      <c r="H7" s="24">
        <f>Aﾌﾞﾛｯｸ!AB5</f>
        <v>61</v>
      </c>
      <c r="I7" s="19">
        <f>Aﾌﾞﾛｯｸ!AC5</f>
        <v>-34</v>
      </c>
      <c r="J7" s="20"/>
      <c r="K7" s="29"/>
      <c r="L7" s="24" t="str">
        <f>'ﾌﾞﾛｯｸ別'!F16</f>
        <v>高柳西エースクラブ</v>
      </c>
      <c r="M7" s="24">
        <f>Gﾌﾞﾛｯｸ!T5</f>
        <v>5</v>
      </c>
      <c r="N7" s="24">
        <f>Gﾌﾞﾛｯｸ!U5</f>
        <v>0</v>
      </c>
      <c r="O7" s="24">
        <f>Gﾌﾞﾛｯｸ!V5</f>
        <v>5</v>
      </c>
      <c r="P7" s="24">
        <f>Gﾌﾞﾛｯｸ!W5</f>
        <v>0</v>
      </c>
      <c r="Q7" s="24">
        <f>Gﾌﾞﾛｯｸ!X5</f>
        <v>8</v>
      </c>
      <c r="R7" s="24">
        <f>Gﾌﾞﾛｯｸ!Y5</f>
        <v>80</v>
      </c>
      <c r="S7" s="19">
        <f>Gﾌﾞﾛｯｸ!Z5</f>
        <v>-72</v>
      </c>
    </row>
    <row r="8" spans="1:19" ht="14.25">
      <c r="A8" s="29"/>
      <c r="B8" s="24" t="str">
        <f>'ﾌﾞﾛｯｸ別'!B8</f>
        <v>西新田子供会</v>
      </c>
      <c r="C8" s="24">
        <f>Aﾌﾞﾛｯｸ!W6</f>
        <v>6</v>
      </c>
      <c r="D8" s="24">
        <f>Aﾌﾞﾛｯｸ!X6</f>
        <v>3</v>
      </c>
      <c r="E8" s="24">
        <f>Aﾌﾞﾛｯｸ!Y6</f>
        <v>3</v>
      </c>
      <c r="F8" s="24">
        <f>Aﾌﾞﾛｯｸ!Z6</f>
        <v>0</v>
      </c>
      <c r="G8" s="24">
        <f>Aﾌﾞﾛｯｸ!AA6</f>
        <v>49</v>
      </c>
      <c r="H8" s="24">
        <f>Aﾌﾞﾛｯｸ!AB6</f>
        <v>32</v>
      </c>
      <c r="I8" s="19">
        <f>Aﾌﾞﾛｯｸ!AC6</f>
        <v>17</v>
      </c>
      <c r="J8" s="20"/>
      <c r="K8" s="29"/>
      <c r="L8" s="24" t="str">
        <f>'ﾌﾞﾛｯｸ別'!F17</f>
        <v>上町少年野球部</v>
      </c>
      <c r="M8" s="24">
        <f>Gﾌﾞﾛｯｸ!T6</f>
        <v>5</v>
      </c>
      <c r="N8" s="24">
        <f>Gﾌﾞﾛｯｸ!U6</f>
        <v>1</v>
      </c>
      <c r="O8" s="24">
        <f>Gﾌﾞﾛｯｸ!V6</f>
        <v>4</v>
      </c>
      <c r="P8" s="24">
        <f>Gﾌﾞﾛｯｸ!W6</f>
        <v>0</v>
      </c>
      <c r="Q8" s="24">
        <f>Gﾌﾞﾛｯｸ!X6</f>
        <v>18</v>
      </c>
      <c r="R8" s="24">
        <f>Gﾌﾞﾛｯｸ!Y6</f>
        <v>59</v>
      </c>
      <c r="S8" s="19">
        <f>Gﾌﾞﾛｯｸ!Z6</f>
        <v>-41</v>
      </c>
    </row>
    <row r="9" spans="1:19" ht="14.25">
      <c r="A9" s="29" t="s">
        <v>115</v>
      </c>
      <c r="B9" s="24" t="str">
        <f>'ﾌﾞﾛｯｸ別'!B9</f>
        <v>加岸ベアーズ</v>
      </c>
      <c r="C9" s="24">
        <f>Aﾌﾞﾛｯｸ!W7</f>
        <v>6</v>
      </c>
      <c r="D9" s="24">
        <f>Aﾌﾞﾛｯｸ!X7</f>
        <v>6</v>
      </c>
      <c r="E9" s="24">
        <f>Aﾌﾞﾛｯｸ!Y7</f>
        <v>0</v>
      </c>
      <c r="F9" s="24">
        <f>Aﾌﾞﾛｯｸ!Z7</f>
        <v>0</v>
      </c>
      <c r="G9" s="24">
        <f>Aﾌﾞﾛｯｸ!AA7</f>
        <v>59</v>
      </c>
      <c r="H9" s="24">
        <f>Aﾌﾞﾛｯｸ!AB7</f>
        <v>15</v>
      </c>
      <c r="I9" s="19">
        <f>Aﾌﾞﾛｯｸ!AC7</f>
        <v>44</v>
      </c>
      <c r="J9" s="20"/>
      <c r="K9" s="29"/>
      <c r="L9" s="24" t="str">
        <f>'ﾌﾞﾛｯｸ別'!F18</f>
        <v>向小金ファイターズ</v>
      </c>
      <c r="M9" s="24">
        <f>Gﾌﾞﾛｯｸ!T7</f>
        <v>5</v>
      </c>
      <c r="N9" s="24">
        <f>Gﾌﾞﾛｯｸ!U7</f>
        <v>3</v>
      </c>
      <c r="O9" s="24">
        <f>Gﾌﾞﾛｯｸ!V7</f>
        <v>2</v>
      </c>
      <c r="P9" s="24">
        <f>Gﾌﾞﾛｯｸ!W7</f>
        <v>0</v>
      </c>
      <c r="Q9" s="24">
        <f>Gﾌﾞﾛｯｸ!X7</f>
        <v>23</v>
      </c>
      <c r="R9" s="24">
        <f>Gﾌﾞﾛｯｸ!Y7</f>
        <v>28</v>
      </c>
      <c r="S9" s="19">
        <f>Gﾌﾞﾛｯｸ!Z7</f>
        <v>-5</v>
      </c>
    </row>
    <row r="10" spans="1:19" ht="14.25">
      <c r="A10" s="29"/>
      <c r="B10" s="24" t="str">
        <f>'ﾌﾞﾛｯｸ別'!B10</f>
        <v>カージナルスJr.</v>
      </c>
      <c r="C10" s="24">
        <f>Aﾌﾞﾛｯｸ!W8</f>
        <v>6</v>
      </c>
      <c r="D10" s="24">
        <f>Aﾌﾞﾛｯｸ!X8</f>
        <v>1</v>
      </c>
      <c r="E10" s="24">
        <f>Aﾌﾞﾛｯｸ!Y8</f>
        <v>5</v>
      </c>
      <c r="F10" s="24">
        <f>Aﾌﾞﾛｯｸ!Z8</f>
        <v>0</v>
      </c>
      <c r="G10" s="24">
        <f>Aﾌﾞﾛｯｸ!AA8</f>
        <v>29</v>
      </c>
      <c r="H10" s="24">
        <f>Aﾌﾞﾛｯｸ!AB8</f>
        <v>48</v>
      </c>
      <c r="I10" s="19">
        <f>Aﾌﾞﾛｯｸ!AC8</f>
        <v>-19</v>
      </c>
      <c r="J10" s="20"/>
      <c r="K10" s="29"/>
      <c r="L10" s="24"/>
      <c r="M10" s="19"/>
      <c r="N10" s="19"/>
      <c r="O10" s="19"/>
      <c r="P10" s="19"/>
      <c r="Q10" s="19"/>
      <c r="R10" s="19"/>
      <c r="S10" s="19"/>
    </row>
    <row r="11" spans="1:19" ht="14.25">
      <c r="A11" s="20"/>
      <c r="B11" s="21"/>
      <c r="C11" s="21"/>
      <c r="D11" s="21"/>
      <c r="E11" s="21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0"/>
      <c r="Q11" s="20"/>
      <c r="R11" s="20"/>
      <c r="S11" s="20"/>
    </row>
    <row r="12" spans="1:19" ht="17.25" customHeight="1">
      <c r="A12" s="33" t="str">
        <f>IF(SUM(C13:C19)=42,"終了",SUM(C13:C19)&amp;"/42")</f>
        <v>終了</v>
      </c>
      <c r="B12" s="26" t="s">
        <v>91</v>
      </c>
      <c r="C12" s="22" t="s">
        <v>0</v>
      </c>
      <c r="D12" s="22" t="s">
        <v>1</v>
      </c>
      <c r="E12" s="22" t="s">
        <v>2</v>
      </c>
      <c r="F12" s="22" t="s">
        <v>3</v>
      </c>
      <c r="G12" s="22" t="s">
        <v>4</v>
      </c>
      <c r="H12" s="22" t="s">
        <v>5</v>
      </c>
      <c r="I12" s="22" t="s">
        <v>6</v>
      </c>
      <c r="J12" s="20"/>
      <c r="K12" s="33" t="str">
        <f>IF(SUM(M13:M19)=30,"終了",SUM(M13:M19)&amp;"/30")</f>
        <v>終了</v>
      </c>
      <c r="L12" s="27" t="s">
        <v>8</v>
      </c>
      <c r="M12" s="22" t="s">
        <v>0</v>
      </c>
      <c r="N12" s="22" t="s">
        <v>1</v>
      </c>
      <c r="O12" s="22" t="s">
        <v>2</v>
      </c>
      <c r="P12" s="22" t="s">
        <v>3</v>
      </c>
      <c r="Q12" s="22" t="s">
        <v>4</v>
      </c>
      <c r="R12" s="22" t="s">
        <v>5</v>
      </c>
      <c r="S12" s="22" t="s">
        <v>6</v>
      </c>
    </row>
    <row r="13" spans="1:19" ht="14.25">
      <c r="A13" s="29"/>
      <c r="B13" s="24" t="str">
        <f>'ﾌﾞﾛｯｸ別'!D4</f>
        <v>新木ファイターズ</v>
      </c>
      <c r="C13" s="24">
        <f>Bﾌﾞﾛｯｸ!W2</f>
        <v>6</v>
      </c>
      <c r="D13" s="24">
        <f>Bﾌﾞﾛｯｸ!X2</f>
        <v>3</v>
      </c>
      <c r="E13" s="24">
        <f>Bﾌﾞﾛｯｸ!Y2</f>
        <v>1</v>
      </c>
      <c r="F13" s="24">
        <f>Bﾌﾞﾛｯｸ!Z2</f>
        <v>2</v>
      </c>
      <c r="G13" s="24">
        <f>Bﾌﾞﾛｯｸ!AA2</f>
        <v>30</v>
      </c>
      <c r="H13" s="24">
        <f>Bﾌﾞﾛｯｸ!AB2</f>
        <v>14</v>
      </c>
      <c r="I13" s="19">
        <f>Bﾌﾞﾛｯｸ!AC2</f>
        <v>16</v>
      </c>
      <c r="J13" s="20"/>
      <c r="K13" s="29" t="s">
        <v>115</v>
      </c>
      <c r="L13" s="24" t="str">
        <f>'ﾌﾞﾛｯｸ別'!H13</f>
        <v>串崎スワローズ</v>
      </c>
      <c r="M13" s="24">
        <f>Hﾌﾞﾛｯｸ!T2</f>
        <v>5</v>
      </c>
      <c r="N13" s="24">
        <f>Hﾌﾞﾛｯｸ!U2</f>
        <v>5</v>
      </c>
      <c r="O13" s="24">
        <f>Hﾌﾞﾛｯｸ!V2</f>
        <v>0</v>
      </c>
      <c r="P13" s="24">
        <f>Hﾌﾞﾛｯｸ!W2</f>
        <v>0</v>
      </c>
      <c r="Q13" s="24">
        <f>Hﾌﾞﾛｯｸ!X2</f>
        <v>34</v>
      </c>
      <c r="R13" s="24">
        <f>Hﾌﾞﾛｯｸ!Y2</f>
        <v>13</v>
      </c>
      <c r="S13" s="19">
        <f>Hﾌﾞﾛｯｸ!Z2</f>
        <v>21</v>
      </c>
    </row>
    <row r="14" spans="1:19" ht="14.25">
      <c r="A14" s="29" t="s">
        <v>116</v>
      </c>
      <c r="B14" s="24" t="str">
        <f>'ﾌﾞﾛｯｸ別'!D5</f>
        <v>三郷団地ライオンズ</v>
      </c>
      <c r="C14" s="24">
        <f>Bﾌﾞﾛｯｸ!W3</f>
        <v>6</v>
      </c>
      <c r="D14" s="24">
        <f>Bﾌﾞﾛｯｸ!X3</f>
        <v>5</v>
      </c>
      <c r="E14" s="24">
        <f>Bﾌﾞﾛｯｸ!Y3</f>
        <v>1</v>
      </c>
      <c r="F14" s="24">
        <f>Bﾌﾞﾛｯｸ!Z3</f>
        <v>0</v>
      </c>
      <c r="G14" s="24">
        <f>Bﾌﾞﾛｯｸ!AA3</f>
        <v>29</v>
      </c>
      <c r="H14" s="24">
        <f>Bﾌﾞﾛｯｸ!AB3</f>
        <v>15</v>
      </c>
      <c r="I14" s="19">
        <f>Bﾌﾞﾛｯｸ!AC3</f>
        <v>14</v>
      </c>
      <c r="J14" s="20"/>
      <c r="K14" s="29"/>
      <c r="L14" s="24" t="str">
        <f>'ﾌﾞﾛｯｸ別'!H14</f>
        <v>柏南ギャランツ</v>
      </c>
      <c r="M14" s="24">
        <f>Hﾌﾞﾛｯｸ!T3</f>
        <v>5</v>
      </c>
      <c r="N14" s="24">
        <f>Hﾌﾞﾛｯｸ!U3</f>
        <v>3</v>
      </c>
      <c r="O14" s="24">
        <f>Hﾌﾞﾛｯｸ!V3</f>
        <v>2</v>
      </c>
      <c r="P14" s="24">
        <f>Hﾌﾞﾛｯｸ!W3</f>
        <v>0</v>
      </c>
      <c r="Q14" s="24">
        <f>Hﾌﾞﾛｯｸ!X3</f>
        <v>27</v>
      </c>
      <c r="R14" s="24">
        <f>Hﾌﾞﾛｯｸ!Y3</f>
        <v>14</v>
      </c>
      <c r="S14" s="19">
        <f>Hﾌﾞﾛｯｸ!Z3</f>
        <v>13</v>
      </c>
    </row>
    <row r="15" spans="1:19" ht="14.25">
      <c r="A15" s="29"/>
      <c r="B15" s="24" t="str">
        <f>'ﾌﾞﾛｯｸ別'!D6</f>
        <v>新柏ツインズ</v>
      </c>
      <c r="C15" s="24">
        <f>Bﾌﾞﾛｯｸ!W4</f>
        <v>6</v>
      </c>
      <c r="D15" s="24">
        <f>Bﾌﾞﾛｯｸ!X4</f>
        <v>0</v>
      </c>
      <c r="E15" s="24">
        <f>Bﾌﾞﾛｯｸ!Y4</f>
        <v>6</v>
      </c>
      <c r="F15" s="24">
        <f>Bﾌﾞﾛｯｸ!Z4</f>
        <v>0</v>
      </c>
      <c r="G15" s="24">
        <f>Bﾌﾞﾛｯｸ!AA4</f>
        <v>7</v>
      </c>
      <c r="H15" s="24">
        <f>Bﾌﾞﾛｯｸ!AB4</f>
        <v>90</v>
      </c>
      <c r="I15" s="19">
        <f>Bﾌﾞﾛｯｸ!AC4</f>
        <v>-83</v>
      </c>
      <c r="J15" s="20"/>
      <c r="K15" s="29" t="s">
        <v>116</v>
      </c>
      <c r="L15" s="24" t="str">
        <f>'ﾌﾞﾛｯｸ別'!H15</f>
        <v>加賀シャトルズ</v>
      </c>
      <c r="M15" s="24">
        <f>Hﾌﾞﾛｯｸ!T4</f>
        <v>5</v>
      </c>
      <c r="N15" s="24">
        <f>Hﾌﾞﾛｯｸ!U4</f>
        <v>4</v>
      </c>
      <c r="O15" s="24">
        <f>Hﾌﾞﾛｯｸ!V4</f>
        <v>1</v>
      </c>
      <c r="P15" s="24">
        <f>Hﾌﾞﾛｯｸ!W4</f>
        <v>0</v>
      </c>
      <c r="Q15" s="24">
        <f>Hﾌﾞﾛｯｸ!X4</f>
        <v>30</v>
      </c>
      <c r="R15" s="24">
        <f>Hﾌﾞﾛｯｸ!Y4</f>
        <v>9</v>
      </c>
      <c r="S15" s="19">
        <f>Hﾌﾞﾛｯｸ!Z4</f>
        <v>21</v>
      </c>
    </row>
    <row r="16" spans="1:19" ht="14.25">
      <c r="A16" s="29"/>
      <c r="B16" s="24" t="str">
        <f>'ﾌﾞﾛｯｸ別'!D7</f>
        <v>四小地区少年野球クラブ</v>
      </c>
      <c r="C16" s="24">
        <f>Bﾌﾞﾛｯｸ!W5</f>
        <v>6</v>
      </c>
      <c r="D16" s="24">
        <f>Bﾌﾞﾛｯｸ!X5</f>
        <v>2</v>
      </c>
      <c r="E16" s="24">
        <f>Bﾌﾞﾛｯｸ!Y5</f>
        <v>3</v>
      </c>
      <c r="F16" s="24">
        <f>Bﾌﾞﾛｯｸ!Z5</f>
        <v>1</v>
      </c>
      <c r="G16" s="24">
        <f>Bﾌﾞﾛｯｸ!AA5</f>
        <v>32</v>
      </c>
      <c r="H16" s="24">
        <f>Bﾌﾞﾛｯｸ!AB5</f>
        <v>39</v>
      </c>
      <c r="I16" s="19">
        <f>Bﾌﾞﾛｯｸ!AC5</f>
        <v>-7</v>
      </c>
      <c r="J16" s="20"/>
      <c r="K16" s="29"/>
      <c r="L16" s="24" t="str">
        <f>'ﾌﾞﾛｯｸ別'!H16</f>
        <v>花井ヤンキース</v>
      </c>
      <c r="M16" s="24">
        <f>Hﾌﾞﾛｯｸ!T5</f>
        <v>5</v>
      </c>
      <c r="N16" s="24">
        <f>Hﾌﾞﾛｯｸ!U5</f>
        <v>1</v>
      </c>
      <c r="O16" s="24">
        <f>Hﾌﾞﾛｯｸ!V5</f>
        <v>4</v>
      </c>
      <c r="P16" s="24">
        <f>Hﾌﾞﾛｯｸ!W5</f>
        <v>0</v>
      </c>
      <c r="Q16" s="24">
        <f>Hﾌﾞﾛｯｸ!X5</f>
        <v>22</v>
      </c>
      <c r="R16" s="24">
        <f>Hﾌﾞﾛｯｸ!Y5</f>
        <v>27</v>
      </c>
      <c r="S16" s="19">
        <f>Hﾌﾞﾛｯｸ!Z5</f>
        <v>-5</v>
      </c>
    </row>
    <row r="17" spans="1:19" ht="14.25">
      <c r="A17" s="29"/>
      <c r="B17" s="24" t="str">
        <f>'ﾌﾞﾛｯｸ別'!D8</f>
        <v>中根ヤンキース</v>
      </c>
      <c r="C17" s="24">
        <f>Bﾌﾞﾛｯｸ!W6</f>
        <v>6</v>
      </c>
      <c r="D17" s="24">
        <f>Bﾌﾞﾛｯｸ!X6</f>
        <v>1</v>
      </c>
      <c r="E17" s="24">
        <f>Bﾌﾞﾛｯｸ!Y6</f>
        <v>4</v>
      </c>
      <c r="F17" s="24">
        <f>Bﾌﾞﾛｯｸ!Z6</f>
        <v>1</v>
      </c>
      <c r="G17" s="24">
        <f>Bﾌﾞﾛｯｸ!AA6</f>
        <v>16</v>
      </c>
      <c r="H17" s="24">
        <f>Bﾌﾞﾛｯｸ!AB6</f>
        <v>33</v>
      </c>
      <c r="I17" s="19">
        <f>Bﾌﾞﾛｯｸ!AC6</f>
        <v>-17</v>
      </c>
      <c r="J17" s="20"/>
      <c r="K17" s="29"/>
      <c r="L17" s="24" t="str">
        <f>'ﾌﾞﾛｯｸ別'!H17</f>
        <v>山崎クーガーズ</v>
      </c>
      <c r="M17" s="24">
        <f>Hﾌﾞﾛｯｸ!T6</f>
        <v>5</v>
      </c>
      <c r="N17" s="24">
        <f>Hﾌﾞﾛｯｸ!U6</f>
        <v>1</v>
      </c>
      <c r="O17" s="24">
        <f>Hﾌﾞﾛｯｸ!V6</f>
        <v>4</v>
      </c>
      <c r="P17" s="24">
        <f>Hﾌﾞﾛｯｸ!W6</f>
        <v>0</v>
      </c>
      <c r="Q17" s="24">
        <f>Hﾌﾞﾛｯｸ!X6</f>
        <v>12</v>
      </c>
      <c r="R17" s="24">
        <f>Hﾌﾞﾛｯｸ!Y6</f>
        <v>33</v>
      </c>
      <c r="S17" s="19">
        <f>Hﾌﾞﾛｯｸ!Z6</f>
        <v>-21</v>
      </c>
    </row>
    <row r="18" spans="1:19" ht="14.25">
      <c r="A18" s="29"/>
      <c r="B18" s="24" t="str">
        <f>'ﾌﾞﾛｯｸ別'!D9</f>
        <v>江戸川台フェニックス</v>
      </c>
      <c r="C18" s="24">
        <f>Bﾌﾞﾛｯｸ!W7</f>
        <v>6</v>
      </c>
      <c r="D18" s="24">
        <f>Bﾌﾞﾛｯｸ!X7</f>
        <v>1</v>
      </c>
      <c r="E18" s="24">
        <f>Bﾌﾞﾛｯｸ!Y7</f>
        <v>2</v>
      </c>
      <c r="F18" s="24">
        <f>Bﾌﾞﾛｯｸ!Z7</f>
        <v>3</v>
      </c>
      <c r="G18" s="24">
        <f>Bﾌﾞﾛｯｸ!AA7</f>
        <v>35</v>
      </c>
      <c r="H18" s="24">
        <f>Bﾌﾞﾛｯｸ!AB7</f>
        <v>14</v>
      </c>
      <c r="I18" s="19">
        <f>Bﾌﾞﾛｯｸ!AC7</f>
        <v>21</v>
      </c>
      <c r="J18" s="20"/>
      <c r="K18" s="29"/>
      <c r="L18" s="24" t="str">
        <f>'ﾌﾞﾛｯｸ別'!H18</f>
        <v>流山マリーンズ</v>
      </c>
      <c r="M18" s="24">
        <f>Hﾌﾞﾛｯｸ!T7</f>
        <v>5</v>
      </c>
      <c r="N18" s="24">
        <f>Hﾌﾞﾛｯｸ!U7</f>
        <v>1</v>
      </c>
      <c r="O18" s="24">
        <f>Hﾌﾞﾛｯｸ!V7</f>
        <v>4</v>
      </c>
      <c r="P18" s="24">
        <f>Hﾌﾞﾛｯｸ!W7</f>
        <v>0</v>
      </c>
      <c r="Q18" s="24">
        <f>Hﾌﾞﾛｯｸ!X7</f>
        <v>8</v>
      </c>
      <c r="R18" s="24">
        <f>Hﾌﾞﾛｯｸ!Y7</f>
        <v>37</v>
      </c>
      <c r="S18" s="19">
        <f>Hﾌﾞﾛｯｸ!Z7</f>
        <v>-29</v>
      </c>
    </row>
    <row r="19" spans="1:19" ht="14.25">
      <c r="A19" s="29" t="s">
        <v>115</v>
      </c>
      <c r="B19" s="24" t="str">
        <f>'ﾌﾞﾛｯｸ別'!D10</f>
        <v>前ヶ崎クラブ</v>
      </c>
      <c r="C19" s="24">
        <f>Bﾌﾞﾛｯｸ!W8</f>
        <v>6</v>
      </c>
      <c r="D19" s="24">
        <f>Bﾌﾞﾛｯｸ!X8</f>
        <v>5</v>
      </c>
      <c r="E19" s="24">
        <f>Bﾌﾞﾛｯｸ!Y8</f>
        <v>0</v>
      </c>
      <c r="F19" s="24">
        <f>Bﾌﾞﾛｯｸ!Z8</f>
        <v>1</v>
      </c>
      <c r="G19" s="24">
        <f>Bﾌﾞﾛｯｸ!AA8</f>
        <v>60</v>
      </c>
      <c r="H19" s="24">
        <f>Bﾌﾞﾛｯｸ!AB8</f>
        <v>4</v>
      </c>
      <c r="I19" s="19">
        <f>Bﾌﾞﾛｯｸ!AC8</f>
        <v>56</v>
      </c>
      <c r="J19" s="20"/>
      <c r="K19" s="29"/>
      <c r="L19" s="24"/>
      <c r="M19" s="19"/>
      <c r="N19" s="19"/>
      <c r="O19" s="19"/>
      <c r="P19" s="19"/>
      <c r="Q19" s="19"/>
      <c r="R19" s="19"/>
      <c r="S19" s="19"/>
    </row>
    <row r="20" spans="1:19" ht="14.25">
      <c r="A20" s="20"/>
      <c r="B20" s="21"/>
      <c r="C20" s="21"/>
      <c r="D20" s="21"/>
      <c r="E20" s="21"/>
      <c r="F20" s="20"/>
      <c r="G20" s="20"/>
      <c r="H20" s="20"/>
      <c r="I20" s="20"/>
      <c r="J20" s="20"/>
      <c r="K20" s="20"/>
      <c r="L20" s="21"/>
      <c r="M20" s="21"/>
      <c r="N20" s="21"/>
      <c r="O20" s="21"/>
      <c r="P20" s="20"/>
      <c r="Q20" s="20"/>
      <c r="R20" s="20"/>
      <c r="S20" s="20"/>
    </row>
    <row r="21" spans="1:19" ht="17.25" customHeight="1">
      <c r="A21" s="33" t="str">
        <f>IF(SUM(C22:C28)=42,"終了",SUM(C22:C28)&amp;"/42")</f>
        <v>終了</v>
      </c>
      <c r="B21" s="27" t="s">
        <v>21</v>
      </c>
      <c r="C21" s="22" t="s">
        <v>0</v>
      </c>
      <c r="D21" s="22" t="s">
        <v>1</v>
      </c>
      <c r="E21" s="22" t="s">
        <v>2</v>
      </c>
      <c r="F21" s="22" t="s">
        <v>3</v>
      </c>
      <c r="G21" s="22" t="s">
        <v>4</v>
      </c>
      <c r="H21" s="22" t="s">
        <v>5</v>
      </c>
      <c r="I21" s="22" t="s">
        <v>6</v>
      </c>
      <c r="J21" s="20"/>
      <c r="K21" s="33" t="str">
        <f>IF(SUM(M22:M28)=30,"終了",SUM(M22:M28)&amp;"/30")</f>
        <v>終了</v>
      </c>
      <c r="L21" s="27" t="s">
        <v>9</v>
      </c>
      <c r="M21" s="22" t="s">
        <v>0</v>
      </c>
      <c r="N21" s="22" t="s">
        <v>1</v>
      </c>
      <c r="O21" s="22" t="s">
        <v>2</v>
      </c>
      <c r="P21" s="22" t="s">
        <v>3</v>
      </c>
      <c r="Q21" s="22" t="s">
        <v>4</v>
      </c>
      <c r="R21" s="22" t="s">
        <v>5</v>
      </c>
      <c r="S21" s="22" t="s">
        <v>6</v>
      </c>
    </row>
    <row r="22" spans="1:19" ht="14.25">
      <c r="A22" s="29"/>
      <c r="B22" s="24" t="str">
        <f>'ﾌﾞﾛｯｸ別'!F4</f>
        <v>久寺家エラーズ</v>
      </c>
      <c r="C22" s="24">
        <f>Cﾌﾞﾛｯｸ!W2</f>
        <v>6</v>
      </c>
      <c r="D22" s="24">
        <f>Cﾌﾞﾛｯｸ!X2</f>
        <v>4</v>
      </c>
      <c r="E22" s="24">
        <f>Cﾌﾞﾛｯｸ!Y2</f>
        <v>2</v>
      </c>
      <c r="F22" s="24">
        <f>Cﾌﾞﾛｯｸ!Z2</f>
        <v>0</v>
      </c>
      <c r="G22" s="24">
        <f>Cﾌﾞﾛｯｸ!AA2</f>
        <v>56</v>
      </c>
      <c r="H22" s="24">
        <f>Cﾌﾞﾛｯｸ!AB2</f>
        <v>17</v>
      </c>
      <c r="I22" s="19">
        <f>Cﾌﾞﾛｯｸ!AC2</f>
        <v>39</v>
      </c>
      <c r="J22" s="20"/>
      <c r="K22" s="29"/>
      <c r="L22" s="24" t="str">
        <f>'ﾌﾞﾛｯｸ別'!B22</f>
        <v>友和タイガース</v>
      </c>
      <c r="M22" s="24">
        <f>Iﾌﾞﾛｯｸ!T2</f>
        <v>5</v>
      </c>
      <c r="N22" s="24">
        <f>Iﾌﾞﾛｯｸ!U2</f>
        <v>0</v>
      </c>
      <c r="O22" s="24">
        <f>Iﾌﾞﾛｯｸ!V2</f>
        <v>5</v>
      </c>
      <c r="P22" s="24">
        <f>Iﾌﾞﾛｯｸ!W2</f>
        <v>0</v>
      </c>
      <c r="Q22" s="24">
        <f>Iﾌﾞﾛｯｸ!X2</f>
        <v>8</v>
      </c>
      <c r="R22" s="24">
        <f>Iﾌﾞﾛｯｸ!Y2</f>
        <v>65</v>
      </c>
      <c r="S22" s="19">
        <f>Iﾌﾞﾛｯｸ!Z2</f>
        <v>-57</v>
      </c>
    </row>
    <row r="23" spans="1:19" ht="14.25">
      <c r="A23" s="29"/>
      <c r="B23" s="24" t="str">
        <f>'ﾌﾞﾛｯｸ別'!F5</f>
        <v>ヤングスターズ</v>
      </c>
      <c r="C23" s="24">
        <f>Cﾌﾞﾛｯｸ!W3</f>
        <v>6</v>
      </c>
      <c r="D23" s="24">
        <f>Cﾌﾞﾛｯｸ!X3</f>
        <v>4</v>
      </c>
      <c r="E23" s="24">
        <f>Cﾌﾞﾛｯｸ!Y3</f>
        <v>2</v>
      </c>
      <c r="F23" s="24">
        <f>Cﾌﾞﾛｯｸ!Z3</f>
        <v>0</v>
      </c>
      <c r="G23" s="24">
        <f>Cﾌﾞﾛｯｸ!AA3</f>
        <v>67</v>
      </c>
      <c r="H23" s="24">
        <f>Cﾌﾞﾛｯｸ!AB3</f>
        <v>22</v>
      </c>
      <c r="I23" s="19">
        <f>Cﾌﾞﾛｯｸ!AC3</f>
        <v>45</v>
      </c>
      <c r="J23" s="20"/>
      <c r="K23" s="29"/>
      <c r="L23" s="24" t="str">
        <f>'ﾌﾞﾛｯｸ別'!B23</f>
        <v>柏ビクトリー</v>
      </c>
      <c r="M23" s="24">
        <f>Iﾌﾞﾛｯｸ!T3</f>
        <v>5</v>
      </c>
      <c r="N23" s="24">
        <f>Iﾌﾞﾛｯｸ!U3</f>
        <v>3</v>
      </c>
      <c r="O23" s="24">
        <f>Iﾌﾞﾛｯｸ!V3</f>
        <v>2</v>
      </c>
      <c r="P23" s="24">
        <f>Iﾌﾞﾛｯｸ!W3</f>
        <v>0</v>
      </c>
      <c r="Q23" s="24">
        <f>Iﾌﾞﾛｯｸ!X3</f>
        <v>25</v>
      </c>
      <c r="R23" s="24">
        <f>Iﾌﾞﾛｯｸ!Y3</f>
        <v>11</v>
      </c>
      <c r="S23" s="19">
        <f>Iﾌﾞﾛｯｸ!Z3</f>
        <v>14</v>
      </c>
    </row>
    <row r="24" spans="1:19" ht="14.25">
      <c r="A24" s="29" t="s">
        <v>116</v>
      </c>
      <c r="B24" s="24" t="str">
        <f>'ﾌﾞﾛｯｸ別'!F6</f>
        <v>豊四季イーグルス</v>
      </c>
      <c r="C24" s="24">
        <f>Cﾌﾞﾛｯｸ!W4</f>
        <v>6</v>
      </c>
      <c r="D24" s="24">
        <f>Cﾌﾞﾛｯｸ!X4</f>
        <v>5</v>
      </c>
      <c r="E24" s="24">
        <f>Cﾌﾞﾛｯｸ!Y4</f>
        <v>1</v>
      </c>
      <c r="F24" s="24">
        <f>Cﾌﾞﾛｯｸ!Z4</f>
        <v>0</v>
      </c>
      <c r="G24" s="24">
        <f>Cﾌﾞﾛｯｸ!AA4</f>
        <v>43</v>
      </c>
      <c r="H24" s="24">
        <f>Cﾌﾞﾛｯｸ!AB4</f>
        <v>23</v>
      </c>
      <c r="I24" s="19">
        <f>Cﾌﾞﾛｯｸ!AC4</f>
        <v>20</v>
      </c>
      <c r="J24" s="20"/>
      <c r="K24" s="29"/>
      <c r="L24" s="24" t="str">
        <f>'ﾌﾞﾛｯｸ別'!B24</f>
        <v>光ヶ丘シャークス</v>
      </c>
      <c r="M24" s="24">
        <f>Iﾌﾞﾛｯｸ!T4</f>
        <v>5</v>
      </c>
      <c r="N24" s="24">
        <f>Iﾌﾞﾛｯｸ!U4</f>
        <v>2</v>
      </c>
      <c r="O24" s="24">
        <f>Iﾌﾞﾛｯｸ!V4</f>
        <v>3</v>
      </c>
      <c r="P24" s="24">
        <f>Iﾌﾞﾛｯｸ!W4</f>
        <v>0</v>
      </c>
      <c r="Q24" s="24">
        <f>Iﾌﾞﾛｯｸ!X4</f>
        <v>16</v>
      </c>
      <c r="R24" s="24">
        <f>Iﾌﾞﾛｯｸ!Y4</f>
        <v>29</v>
      </c>
      <c r="S24" s="19">
        <f>Iﾌﾞﾛｯｸ!Z4</f>
        <v>-13</v>
      </c>
    </row>
    <row r="25" spans="1:19" ht="14.25">
      <c r="A25" s="29"/>
      <c r="B25" s="24" t="str">
        <f>'ﾌﾞﾛｯｸ別'!F7</f>
        <v>伊勢原ジャガーズ</v>
      </c>
      <c r="C25" s="24">
        <f>Cﾌﾞﾛｯｸ!W5</f>
        <v>6</v>
      </c>
      <c r="D25" s="24">
        <f>Cﾌﾞﾛｯｸ!X5</f>
        <v>2</v>
      </c>
      <c r="E25" s="24">
        <f>Cﾌﾞﾛｯｸ!Y5</f>
        <v>4</v>
      </c>
      <c r="F25" s="24">
        <f>Cﾌﾞﾛｯｸ!Z5</f>
        <v>0</v>
      </c>
      <c r="G25" s="24">
        <f>Cﾌﾞﾛｯｸ!AA5</f>
        <v>26</v>
      </c>
      <c r="H25" s="24">
        <f>Cﾌﾞﾛｯｸ!AB5</f>
        <v>32</v>
      </c>
      <c r="I25" s="19">
        <f>Cﾌﾞﾛｯｸ!AC5</f>
        <v>-6</v>
      </c>
      <c r="J25" s="20"/>
      <c r="K25" s="29"/>
      <c r="L25" s="24" t="str">
        <f>'ﾌﾞﾛｯｸ別'!B25</f>
        <v>清水タイガース</v>
      </c>
      <c r="M25" s="24">
        <f>Iﾌﾞﾛｯｸ!T5</f>
        <v>5</v>
      </c>
      <c r="N25" s="24">
        <f>Iﾌﾞﾛｯｸ!U5</f>
        <v>2</v>
      </c>
      <c r="O25" s="24">
        <f>Iﾌﾞﾛｯｸ!V5</f>
        <v>3</v>
      </c>
      <c r="P25" s="24">
        <f>Iﾌﾞﾛｯｸ!W5</f>
        <v>0</v>
      </c>
      <c r="Q25" s="24">
        <f>Iﾌﾞﾛｯｸ!X5</f>
        <v>33</v>
      </c>
      <c r="R25" s="24">
        <f>Iﾌﾞﾛｯｸ!Y5</f>
        <v>14</v>
      </c>
      <c r="S25" s="19">
        <f>Iﾌﾞﾛｯｸ!Z5</f>
        <v>19</v>
      </c>
    </row>
    <row r="26" spans="1:19" ht="14.25">
      <c r="A26" s="29"/>
      <c r="B26" s="24" t="str">
        <f>'ﾌﾞﾛｯｸ別'!F8</f>
        <v>東新田ユニオンズ</v>
      </c>
      <c r="C26" s="24">
        <f>Cﾌﾞﾛｯｸ!W6</f>
        <v>6</v>
      </c>
      <c r="D26" s="24">
        <f>Cﾌﾞﾛｯｸ!X6</f>
        <v>0</v>
      </c>
      <c r="E26" s="24">
        <f>Cﾌﾞﾛｯｸ!Y6</f>
        <v>6</v>
      </c>
      <c r="F26" s="24">
        <f>Cﾌﾞﾛｯｸ!Z6</f>
        <v>0</v>
      </c>
      <c r="G26" s="24">
        <f>Cﾌﾞﾛｯｸ!AA6</f>
        <v>13</v>
      </c>
      <c r="H26" s="24">
        <f>Cﾌﾞﾛｯｸ!AB6</f>
        <v>95</v>
      </c>
      <c r="I26" s="19">
        <f>Cﾌﾞﾛｯｸ!AC6</f>
        <v>-82</v>
      </c>
      <c r="J26" s="20"/>
      <c r="K26" s="29" t="s">
        <v>116</v>
      </c>
      <c r="L26" s="24" t="str">
        <f>'ﾌﾞﾛｯｸ別'!B26</f>
        <v>野田ロッキーズ</v>
      </c>
      <c r="M26" s="24">
        <f>Iﾌﾞﾛｯｸ!T6</f>
        <v>5</v>
      </c>
      <c r="N26" s="24">
        <f>Iﾌﾞﾛｯｸ!U6</f>
        <v>4</v>
      </c>
      <c r="O26" s="24">
        <f>Iﾌﾞﾛｯｸ!V6</f>
        <v>1</v>
      </c>
      <c r="P26" s="24">
        <f>Iﾌﾞﾛｯｸ!W6</f>
        <v>0</v>
      </c>
      <c r="Q26" s="24">
        <f>Iﾌﾞﾛｯｸ!X6</f>
        <v>38</v>
      </c>
      <c r="R26" s="24">
        <f>Iﾌﾞﾛｯｸ!Y6</f>
        <v>23</v>
      </c>
      <c r="S26" s="19">
        <f>Iﾌﾞﾛｯｸ!Z6</f>
        <v>15</v>
      </c>
    </row>
    <row r="27" spans="1:19" ht="14.25">
      <c r="A27" s="29" t="s">
        <v>117</v>
      </c>
      <c r="B27" s="24" t="str">
        <f>'ﾌﾞﾛｯｸ別'!F9</f>
        <v>南流ファイターズ</v>
      </c>
      <c r="C27" s="24">
        <f>Cﾌﾞﾛｯｸ!W7</f>
        <v>6</v>
      </c>
      <c r="D27" s="24">
        <f>Cﾌﾞﾛｯｸ!X7</f>
        <v>5</v>
      </c>
      <c r="E27" s="24">
        <f>Cﾌﾞﾛｯｸ!Y7</f>
        <v>1</v>
      </c>
      <c r="F27" s="24">
        <f>Cﾌﾞﾛｯｸ!Z7</f>
        <v>0</v>
      </c>
      <c r="G27" s="24">
        <f>Cﾌﾞﾛｯｸ!AA7</f>
        <v>59</v>
      </c>
      <c r="H27" s="24">
        <f>Cﾌﾞﾛｯｸ!AB7</f>
        <v>14</v>
      </c>
      <c r="I27" s="19">
        <f>Cﾌﾞﾛｯｸ!AC7</f>
        <v>45</v>
      </c>
      <c r="J27" s="20"/>
      <c r="K27" s="29" t="s">
        <v>115</v>
      </c>
      <c r="L27" s="24" t="str">
        <f>'ﾌﾞﾛｯｸ別'!B27</f>
        <v>初石クーガーズ</v>
      </c>
      <c r="M27" s="24">
        <f>Iﾌﾞﾛｯｸ!T7</f>
        <v>5</v>
      </c>
      <c r="N27" s="24">
        <f>Iﾌﾞﾛｯｸ!U7</f>
        <v>4</v>
      </c>
      <c r="O27" s="24">
        <f>Iﾌﾞﾛｯｸ!V7</f>
        <v>1</v>
      </c>
      <c r="P27" s="24">
        <f>Iﾌﾞﾛｯｸ!W7</f>
        <v>0</v>
      </c>
      <c r="Q27" s="24">
        <f>Iﾌﾞﾛｯｸ!X7</f>
        <v>28</v>
      </c>
      <c r="R27" s="24">
        <f>Iﾌﾞﾛｯｸ!Y7</f>
        <v>6</v>
      </c>
      <c r="S27" s="19">
        <f>Iﾌﾞﾛｯｸ!Z7</f>
        <v>22</v>
      </c>
    </row>
    <row r="28" spans="1:19" ht="14.25">
      <c r="A28" s="29"/>
      <c r="B28" s="24" t="str">
        <f>'ﾌﾞﾛｯｸ別'!F10</f>
        <v>流山シャークス</v>
      </c>
      <c r="C28" s="24">
        <f>Cﾌﾞﾛｯｸ!W8</f>
        <v>6</v>
      </c>
      <c r="D28" s="24">
        <f>Cﾌﾞﾛｯｸ!X8</f>
        <v>1</v>
      </c>
      <c r="E28" s="24">
        <f>Cﾌﾞﾛｯｸ!Y8</f>
        <v>5</v>
      </c>
      <c r="F28" s="24">
        <f>Cﾌﾞﾛｯｸ!Z8</f>
        <v>0</v>
      </c>
      <c r="G28" s="24">
        <f>Cﾌﾞﾛｯｸ!AA8</f>
        <v>24</v>
      </c>
      <c r="H28" s="24">
        <f>Cﾌﾞﾛｯｸ!AB8</f>
        <v>85</v>
      </c>
      <c r="I28" s="19">
        <f>Cﾌﾞﾛｯｸ!AC8</f>
        <v>-61</v>
      </c>
      <c r="J28" s="20"/>
      <c r="K28" s="29"/>
      <c r="L28" s="24"/>
      <c r="M28" s="19"/>
      <c r="N28" s="19"/>
      <c r="O28" s="19"/>
      <c r="P28" s="19"/>
      <c r="Q28" s="19"/>
      <c r="R28" s="19"/>
      <c r="S28" s="19"/>
    </row>
    <row r="29" spans="1:19" ht="14.25">
      <c r="A29" s="20"/>
      <c r="B29" s="21"/>
      <c r="C29" s="21"/>
      <c r="D29" s="21"/>
      <c r="E29" s="21"/>
      <c r="F29" s="20"/>
      <c r="G29" s="20"/>
      <c r="H29" s="20"/>
      <c r="I29" s="20"/>
      <c r="J29" s="20"/>
      <c r="K29" s="20"/>
      <c r="L29" s="21"/>
      <c r="M29" s="21"/>
      <c r="N29" s="21"/>
      <c r="O29" s="21"/>
      <c r="P29" s="20"/>
      <c r="Q29" s="20"/>
      <c r="R29" s="20"/>
      <c r="S29" s="20"/>
    </row>
    <row r="30" spans="1:19" ht="17.25" customHeight="1">
      <c r="A30" s="33" t="str">
        <f>IF(SUM(C31:C37)=42,"終了",SUM(C31:C37)&amp;"/42")</f>
        <v>終了</v>
      </c>
      <c r="B30" s="27" t="s">
        <v>10</v>
      </c>
      <c r="C30" s="22" t="s">
        <v>0</v>
      </c>
      <c r="D30" s="22" t="s">
        <v>1</v>
      </c>
      <c r="E30" s="22" t="s">
        <v>2</v>
      </c>
      <c r="F30" s="22" t="s">
        <v>3</v>
      </c>
      <c r="G30" s="22" t="s">
        <v>4</v>
      </c>
      <c r="H30" s="22" t="s">
        <v>5</v>
      </c>
      <c r="I30" s="22" t="s">
        <v>6</v>
      </c>
      <c r="J30" s="20"/>
      <c r="K30" s="33" t="str">
        <f>IF(SUM(M31:M37)=30,"終了",SUM(M31:M37)&amp;"/30")</f>
        <v>終了</v>
      </c>
      <c r="L30" s="27" t="s">
        <v>11</v>
      </c>
      <c r="M30" s="22" t="s">
        <v>0</v>
      </c>
      <c r="N30" s="22" t="s">
        <v>1</v>
      </c>
      <c r="O30" s="22" t="s">
        <v>2</v>
      </c>
      <c r="P30" s="22" t="s">
        <v>3</v>
      </c>
      <c r="Q30" s="22" t="s">
        <v>4</v>
      </c>
      <c r="R30" s="22" t="s">
        <v>5</v>
      </c>
      <c r="S30" s="22" t="s">
        <v>6</v>
      </c>
    </row>
    <row r="31" spans="1:19" ht="14.25">
      <c r="A31" s="29"/>
      <c r="B31" s="24" t="str">
        <f>'ﾌﾞﾛｯｸ別'!H4</f>
        <v>リトルキング</v>
      </c>
      <c r="C31" s="24">
        <f>Ｄﾌﾞﾛｯｸ!W2</f>
        <v>6</v>
      </c>
      <c r="D31" s="24">
        <f>Ｄﾌﾞﾛｯｸ!X2</f>
        <v>3</v>
      </c>
      <c r="E31" s="24">
        <f>Ｄﾌﾞﾛｯｸ!Y2</f>
        <v>2</v>
      </c>
      <c r="F31" s="24">
        <f>Ｄﾌﾞﾛｯｸ!Z2</f>
        <v>1</v>
      </c>
      <c r="G31" s="24">
        <f>Ｄﾌﾞﾛｯｸ!AA2</f>
        <v>42</v>
      </c>
      <c r="H31" s="24">
        <f>Ｄﾌﾞﾛｯｸ!AB2</f>
        <v>12</v>
      </c>
      <c r="I31" s="19">
        <f>Ｄﾌﾞﾛｯｸ!AC2</f>
        <v>30</v>
      </c>
      <c r="J31" s="20"/>
      <c r="K31" s="29"/>
      <c r="L31" s="24" t="str">
        <f>'ﾌﾞﾛｯｸ別'!D22</f>
        <v>にしくぼフェニックス　</v>
      </c>
      <c r="M31" s="24">
        <f>Jﾌﾞﾛｯｸ!T2</f>
        <v>5</v>
      </c>
      <c r="N31" s="24">
        <f>Jﾌﾞﾛｯｸ!U2</f>
        <v>1</v>
      </c>
      <c r="O31" s="24">
        <f>Jﾌﾞﾛｯｸ!V2</f>
        <v>4</v>
      </c>
      <c r="P31" s="24">
        <f>Jﾌﾞﾛｯｸ!W2</f>
        <v>0</v>
      </c>
      <c r="Q31" s="24">
        <f>Jﾌﾞﾛｯｸ!X2</f>
        <v>25</v>
      </c>
      <c r="R31" s="24">
        <f>Jﾌﾞﾛｯｸ!Y2</f>
        <v>56</v>
      </c>
      <c r="S31" s="19">
        <f>Jﾌﾞﾛｯｸ!Z2</f>
        <v>-31</v>
      </c>
    </row>
    <row r="32" spans="1:19" ht="14.25">
      <c r="A32" s="29"/>
      <c r="B32" s="24" t="str">
        <f>'ﾌﾞﾛｯｸ別'!H5</f>
        <v>八柱サンジュニアーズ</v>
      </c>
      <c r="C32" s="24">
        <f>Ｄﾌﾞﾛｯｸ!W3</f>
        <v>6</v>
      </c>
      <c r="D32" s="24">
        <f>Ｄﾌﾞﾛｯｸ!X3</f>
        <v>2</v>
      </c>
      <c r="E32" s="24">
        <f>Ｄﾌﾞﾛｯｸ!Y3</f>
        <v>4</v>
      </c>
      <c r="F32" s="24">
        <f>Ｄﾌﾞﾛｯｸ!Z3</f>
        <v>0</v>
      </c>
      <c r="G32" s="24">
        <f>Ｄﾌﾞﾛｯｸ!AA3</f>
        <v>35</v>
      </c>
      <c r="H32" s="24">
        <f>Ｄﾌﾞﾛｯｸ!AB3</f>
        <v>30</v>
      </c>
      <c r="I32" s="19">
        <f>Ｄﾌﾞﾛｯｸ!AC3</f>
        <v>5</v>
      </c>
      <c r="J32" s="20"/>
      <c r="K32" s="29" t="s">
        <v>115</v>
      </c>
      <c r="L32" s="24" t="str">
        <f>'ﾌﾞﾛｯｸ別'!D23</f>
        <v>増尾レッドスターズ</v>
      </c>
      <c r="M32" s="24">
        <f>Jﾌﾞﾛｯｸ!T3</f>
        <v>5</v>
      </c>
      <c r="N32" s="24">
        <f>Jﾌﾞﾛｯｸ!U3</f>
        <v>5</v>
      </c>
      <c r="O32" s="24">
        <f>Jﾌﾞﾛｯｸ!V3</f>
        <v>0</v>
      </c>
      <c r="P32" s="24">
        <f>Jﾌﾞﾛｯｸ!W3</f>
        <v>0</v>
      </c>
      <c r="Q32" s="24">
        <f>Jﾌﾞﾛｯｸ!X3</f>
        <v>51</v>
      </c>
      <c r="R32" s="24">
        <f>Jﾌﾞﾛｯｸ!Y3</f>
        <v>17</v>
      </c>
      <c r="S32" s="19">
        <f>Jﾌﾞﾛｯｸ!Z3</f>
        <v>34</v>
      </c>
    </row>
    <row r="33" spans="1:19" ht="14.25">
      <c r="A33" s="29"/>
      <c r="B33" s="24" t="str">
        <f>'ﾌﾞﾛｯｸ別'!H6</f>
        <v>アトミック</v>
      </c>
      <c r="C33" s="24">
        <f>Ｄﾌﾞﾛｯｸ!W4</f>
        <v>6</v>
      </c>
      <c r="D33" s="24">
        <f>Ｄﾌﾞﾛｯｸ!X4</f>
        <v>0</v>
      </c>
      <c r="E33" s="24">
        <f>Ｄﾌﾞﾛｯｸ!Y4</f>
        <v>6</v>
      </c>
      <c r="F33" s="24">
        <f>Ｄﾌﾞﾛｯｸ!Z4</f>
        <v>0</v>
      </c>
      <c r="G33" s="24">
        <f>Ｄﾌﾞﾛｯｸ!AA4</f>
        <v>4</v>
      </c>
      <c r="H33" s="24">
        <f>Ｄﾌﾞﾛｯｸ!AB4</f>
        <v>105</v>
      </c>
      <c r="I33" s="19">
        <f>Ｄﾌﾞﾛｯｸ!AC4</f>
        <v>-101</v>
      </c>
      <c r="J33" s="20"/>
      <c r="K33" s="29"/>
      <c r="L33" s="24" t="str">
        <f>'ﾌﾞﾛｯｸ別'!D24</f>
        <v>柏ボーイング</v>
      </c>
      <c r="M33" s="24">
        <f>Jﾌﾞﾛｯｸ!T4</f>
        <v>5</v>
      </c>
      <c r="N33" s="24">
        <f>Jﾌﾞﾛｯｸ!U4</f>
        <v>3</v>
      </c>
      <c r="O33" s="24">
        <f>Jﾌﾞﾛｯｸ!V4</f>
        <v>2</v>
      </c>
      <c r="P33" s="24">
        <f>Jﾌﾞﾛｯｸ!W4</f>
        <v>0</v>
      </c>
      <c r="Q33" s="24">
        <f>Jﾌﾞﾛｯｸ!X4</f>
        <v>45</v>
      </c>
      <c r="R33" s="24">
        <f>Jﾌﾞﾛｯｸ!Y4</f>
        <v>31</v>
      </c>
      <c r="S33" s="19">
        <f>Jﾌﾞﾛｯｸ!Z4</f>
        <v>14</v>
      </c>
    </row>
    <row r="34" spans="1:19" ht="14.25">
      <c r="A34" s="29"/>
      <c r="B34" s="24" t="str">
        <f>'ﾌﾞﾛｯｸ別'!H7</f>
        <v>柏リアノス</v>
      </c>
      <c r="C34" s="24">
        <f>Ｄﾌﾞﾛｯｸ!W5</f>
        <v>6</v>
      </c>
      <c r="D34" s="24">
        <f>Ｄﾌﾞﾛｯｸ!X5</f>
        <v>3</v>
      </c>
      <c r="E34" s="24">
        <f>Ｄﾌﾞﾛｯｸ!Y5</f>
        <v>2</v>
      </c>
      <c r="F34" s="24">
        <f>Ｄﾌﾞﾛｯｸ!Z5</f>
        <v>1</v>
      </c>
      <c r="G34" s="24">
        <f>Ｄﾌﾞﾛｯｸ!AA5</f>
        <v>44</v>
      </c>
      <c r="H34" s="24">
        <f>Ｄﾌﾞﾛｯｸ!AB5</f>
        <v>25</v>
      </c>
      <c r="I34" s="19">
        <f>Ｄﾌﾞﾛｯｸ!AC5</f>
        <v>19</v>
      </c>
      <c r="J34" s="20"/>
      <c r="K34" s="29"/>
      <c r="L34" s="24" t="str">
        <f>'ﾌﾞﾛｯｸ別'!D25</f>
        <v>野田ドンキーズ</v>
      </c>
      <c r="M34" s="24">
        <f>Jﾌﾞﾛｯｸ!T5</f>
        <v>5</v>
      </c>
      <c r="N34" s="24">
        <f>Jﾌﾞﾛｯｸ!U5</f>
        <v>2</v>
      </c>
      <c r="O34" s="24">
        <f>Jﾌﾞﾛｯｸ!V5</f>
        <v>3</v>
      </c>
      <c r="P34" s="24">
        <f>Jﾌﾞﾛｯｸ!W5</f>
        <v>0</v>
      </c>
      <c r="Q34" s="24">
        <f>Jﾌﾞﾛｯｸ!X5</f>
        <v>35</v>
      </c>
      <c r="R34" s="24">
        <f>Jﾌﾞﾛｯｸ!Y5</f>
        <v>40</v>
      </c>
      <c r="S34" s="19">
        <f>Jﾌﾞﾛｯｸ!Z5</f>
        <v>-5</v>
      </c>
    </row>
    <row r="35" spans="1:19" ht="14.25">
      <c r="A35" s="29" t="s">
        <v>116</v>
      </c>
      <c r="B35" s="24" t="str">
        <f>'ﾌﾞﾛｯｸ別'!H8</f>
        <v>トライスター</v>
      </c>
      <c r="C35" s="24">
        <f>Ｄﾌﾞﾛｯｸ!W6</f>
        <v>6</v>
      </c>
      <c r="D35" s="24">
        <f>Ｄﾌﾞﾛｯｸ!X6</f>
        <v>4</v>
      </c>
      <c r="E35" s="24">
        <f>Ｄﾌﾞﾛｯｸ!Y6</f>
        <v>1</v>
      </c>
      <c r="F35" s="24">
        <f>Ｄﾌﾞﾛｯｸ!Z6</f>
        <v>1</v>
      </c>
      <c r="G35" s="24">
        <f>Ｄﾌﾞﾛｯｸ!AA6</f>
        <v>50</v>
      </c>
      <c r="H35" s="24">
        <f>Ｄﾌﾞﾛｯｸ!AB6</f>
        <v>11</v>
      </c>
      <c r="I35" s="19">
        <f>Ｄﾌﾞﾛｯｸ!AC6</f>
        <v>39</v>
      </c>
      <c r="J35" s="20"/>
      <c r="K35" s="29"/>
      <c r="L35" s="24" t="str">
        <f>'ﾌﾞﾛｯｸ別'!D26</f>
        <v>柳沢イーグルス</v>
      </c>
      <c r="M35" s="24">
        <f>Jﾌﾞﾛｯｸ!T6</f>
        <v>5</v>
      </c>
      <c r="N35" s="24">
        <f>Jﾌﾞﾛｯｸ!U6</f>
        <v>0</v>
      </c>
      <c r="O35" s="24">
        <f>Jﾌﾞﾛｯｸ!V6</f>
        <v>5</v>
      </c>
      <c r="P35" s="24">
        <f>Jﾌﾞﾛｯｸ!W6</f>
        <v>0</v>
      </c>
      <c r="Q35" s="24">
        <f>Jﾌﾞﾛｯｸ!X6</f>
        <v>17</v>
      </c>
      <c r="R35" s="24">
        <f>Jﾌﾞﾛｯｸ!Y6</f>
        <v>72</v>
      </c>
      <c r="S35" s="19">
        <f>Jﾌﾞﾛｯｸ!Z6</f>
        <v>-55</v>
      </c>
    </row>
    <row r="36" spans="1:19" ht="14.25">
      <c r="A36" s="29"/>
      <c r="B36" s="24" t="str">
        <f>'ﾌﾞﾛｯｸ別'!H9</f>
        <v>中地ベースボールクラブ</v>
      </c>
      <c r="C36" s="24">
        <f>Ｄﾌﾞﾛｯｸ!W7</f>
        <v>6</v>
      </c>
      <c r="D36" s="24">
        <f>Ｄﾌﾞﾛｯｸ!X7</f>
        <v>2</v>
      </c>
      <c r="E36" s="24">
        <f>Ｄﾌﾞﾛｯｸ!Y7</f>
        <v>4</v>
      </c>
      <c r="F36" s="24">
        <f>Ｄﾌﾞﾛｯｸ!Z7</f>
        <v>0</v>
      </c>
      <c r="G36" s="24">
        <f>Ｄﾌﾞﾛｯｸ!AA7</f>
        <v>21</v>
      </c>
      <c r="H36" s="24">
        <f>Ｄﾌﾞﾛｯｸ!AB7</f>
        <v>48</v>
      </c>
      <c r="I36" s="19">
        <f>Ｄﾌﾞﾛｯｸ!AC7</f>
        <v>-27</v>
      </c>
      <c r="J36" s="20"/>
      <c r="K36" s="29" t="s">
        <v>116</v>
      </c>
      <c r="L36" s="24" t="str">
        <f>'ﾌﾞﾛｯｸ別'!D27</f>
        <v>流山ホークス</v>
      </c>
      <c r="M36" s="24">
        <f>Jﾌﾞﾛｯｸ!T7</f>
        <v>5</v>
      </c>
      <c r="N36" s="24">
        <f>Jﾌﾞﾛｯｸ!U7</f>
        <v>4</v>
      </c>
      <c r="O36" s="24">
        <f>Jﾌﾞﾛｯｸ!V7</f>
        <v>1</v>
      </c>
      <c r="P36" s="24">
        <f>Jﾌﾞﾛｯｸ!W7</f>
        <v>0</v>
      </c>
      <c r="Q36" s="24">
        <f>Jﾌﾞﾛｯｸ!X7</f>
        <v>55</v>
      </c>
      <c r="R36" s="24">
        <f>Jﾌﾞﾛｯｸ!Y7</f>
        <v>12</v>
      </c>
      <c r="S36" s="19">
        <f>Jﾌﾞﾛｯｸ!Z7</f>
        <v>43</v>
      </c>
    </row>
    <row r="37" spans="1:19" ht="14.25">
      <c r="A37" s="29" t="s">
        <v>115</v>
      </c>
      <c r="B37" s="24" t="str">
        <f>'ﾌﾞﾛｯｸ別'!H10</f>
        <v>鰭ヶ崎ジュニアフィンズ</v>
      </c>
      <c r="C37" s="24">
        <f>Ｄﾌﾞﾛｯｸ!W8</f>
        <v>6</v>
      </c>
      <c r="D37" s="24">
        <f>Ｄﾌﾞﾛｯｸ!X8</f>
        <v>5</v>
      </c>
      <c r="E37" s="24">
        <f>Ｄﾌﾞﾛｯｸ!Y8</f>
        <v>0</v>
      </c>
      <c r="F37" s="24">
        <f>Ｄﾌﾞﾛｯｸ!Z8</f>
        <v>1</v>
      </c>
      <c r="G37" s="24">
        <f>Ｄﾌﾞﾛｯｸ!AA8</f>
        <v>38</v>
      </c>
      <c r="H37" s="24">
        <f>Ｄﾌﾞﾛｯｸ!AB8</f>
        <v>3</v>
      </c>
      <c r="I37" s="19">
        <f>Ｄﾌﾞﾛｯｸ!AC8</f>
        <v>35</v>
      </c>
      <c r="J37" s="20"/>
      <c r="K37" s="29"/>
      <c r="L37" s="24"/>
      <c r="M37" s="19"/>
      <c r="N37" s="19"/>
      <c r="O37" s="19"/>
      <c r="P37" s="19"/>
      <c r="Q37" s="19"/>
      <c r="R37" s="19"/>
      <c r="S37" s="19"/>
    </row>
    <row r="38" spans="1:19" ht="14.25">
      <c r="A38" s="20"/>
      <c r="B38" s="21"/>
      <c r="C38" s="21"/>
      <c r="D38" s="21"/>
      <c r="E38" s="21"/>
      <c r="F38" s="20"/>
      <c r="G38" s="20"/>
      <c r="H38" s="20"/>
      <c r="I38" s="20"/>
      <c r="J38" s="20"/>
      <c r="K38" s="20"/>
      <c r="L38" s="21"/>
      <c r="M38" s="21"/>
      <c r="N38" s="21"/>
      <c r="O38" s="21"/>
      <c r="P38" s="20"/>
      <c r="Q38" s="20"/>
      <c r="R38" s="20"/>
      <c r="S38" s="20"/>
    </row>
    <row r="39" spans="1:19" ht="17.25" customHeight="1">
      <c r="A39" s="33" t="str">
        <f>IF(SUM(C40:C46)=42,"終了",SUM(C40:C46)&amp;"/42")</f>
        <v>終了</v>
      </c>
      <c r="B39" s="27" t="s">
        <v>12</v>
      </c>
      <c r="C39" s="22" t="s">
        <v>0</v>
      </c>
      <c r="D39" s="22" t="s">
        <v>1</v>
      </c>
      <c r="E39" s="22" t="s">
        <v>2</v>
      </c>
      <c r="F39" s="22" t="s">
        <v>3</v>
      </c>
      <c r="G39" s="22" t="s">
        <v>4</v>
      </c>
      <c r="H39" s="22" t="s">
        <v>5</v>
      </c>
      <c r="I39" s="22" t="s">
        <v>6</v>
      </c>
      <c r="J39" s="20"/>
      <c r="K39" s="33" t="str">
        <f>IF(SUM(M40:M46)=30,"終了",SUM(M40:M46)&amp;"/30")</f>
        <v>終了</v>
      </c>
      <c r="L39" s="27" t="s">
        <v>13</v>
      </c>
      <c r="M39" s="22" t="s">
        <v>0</v>
      </c>
      <c r="N39" s="22" t="s">
        <v>1</v>
      </c>
      <c r="O39" s="22" t="s">
        <v>2</v>
      </c>
      <c r="P39" s="22" t="s">
        <v>3</v>
      </c>
      <c r="Q39" s="22" t="s">
        <v>4</v>
      </c>
      <c r="R39" s="22" t="s">
        <v>5</v>
      </c>
      <c r="S39" s="22" t="s">
        <v>6</v>
      </c>
    </row>
    <row r="40" spans="1:19" ht="14.25">
      <c r="A40" s="29" t="s">
        <v>116</v>
      </c>
      <c r="B40" s="24" t="str">
        <f>'ﾌﾞﾛｯｸ別'!B13</f>
        <v>ブラックバード</v>
      </c>
      <c r="C40" s="24">
        <f>Eﾌﾞﾛｯｸ!W2</f>
        <v>6</v>
      </c>
      <c r="D40" s="24">
        <f>Eﾌﾞﾛｯｸ!X2</f>
        <v>4</v>
      </c>
      <c r="E40" s="24">
        <f>Eﾌﾞﾛｯｸ!Y2</f>
        <v>1</v>
      </c>
      <c r="F40" s="24">
        <f>Eﾌﾞﾛｯｸ!Z2</f>
        <v>1</v>
      </c>
      <c r="G40" s="24">
        <f>Eﾌﾞﾛｯｸ!AA2</f>
        <v>37</v>
      </c>
      <c r="H40" s="24">
        <f>Eﾌﾞﾛｯｸ!AB2</f>
        <v>9</v>
      </c>
      <c r="I40" s="19">
        <f>Eﾌﾞﾛｯｸ!AC2</f>
        <v>28</v>
      </c>
      <c r="J40" s="20"/>
      <c r="K40" s="29"/>
      <c r="L40" s="24" t="str">
        <f>'ﾌﾞﾛｯｸ別'!F22</f>
        <v>五香メッツ</v>
      </c>
      <c r="M40" s="24">
        <f>Kﾌﾞﾛｯｸ!T2</f>
        <v>5</v>
      </c>
      <c r="N40" s="24">
        <f>Kﾌﾞﾛｯｸ!U2</f>
        <v>1</v>
      </c>
      <c r="O40" s="24">
        <f>Kﾌﾞﾛｯｸ!V2</f>
        <v>4</v>
      </c>
      <c r="P40" s="24">
        <f>Kﾌﾞﾛｯｸ!W2</f>
        <v>0</v>
      </c>
      <c r="Q40" s="24">
        <f>Kﾌﾞﾛｯｸ!X2</f>
        <v>18</v>
      </c>
      <c r="R40" s="24">
        <f>Kﾌﾞﾛｯｸ!Y2</f>
        <v>38</v>
      </c>
      <c r="S40" s="19">
        <f>Kﾌﾞﾛｯｸ!Z2</f>
        <v>-20</v>
      </c>
    </row>
    <row r="41" spans="1:19" ht="14.25">
      <c r="A41" s="29"/>
      <c r="B41" s="24" t="str">
        <f>'ﾌﾞﾛｯｸ別'!B14</f>
        <v>小金原ビクトリー</v>
      </c>
      <c r="C41" s="24">
        <f>Eﾌﾞﾛｯｸ!W3</f>
        <v>6</v>
      </c>
      <c r="D41" s="24">
        <f>Eﾌﾞﾛｯｸ!X3</f>
        <v>4</v>
      </c>
      <c r="E41" s="24">
        <f>Eﾌﾞﾛｯｸ!Y3</f>
        <v>2</v>
      </c>
      <c r="F41" s="24">
        <f>Eﾌﾞﾛｯｸ!Z3</f>
        <v>0</v>
      </c>
      <c r="G41" s="24">
        <f>Eﾌﾞﾛｯｸ!AA3</f>
        <v>32</v>
      </c>
      <c r="H41" s="24">
        <f>Eﾌﾞﾛｯｸ!AB3</f>
        <v>26</v>
      </c>
      <c r="I41" s="19">
        <f>Eﾌﾞﾛｯｸ!AC3</f>
        <v>6</v>
      </c>
      <c r="J41" s="20"/>
      <c r="K41" s="29" t="s">
        <v>116</v>
      </c>
      <c r="L41" s="24" t="str">
        <f>'ﾌﾞﾛｯｸ別'!F23</f>
        <v>豊上ジュニアーズ</v>
      </c>
      <c r="M41" s="24">
        <f>Kﾌﾞﾛｯｸ!T3</f>
        <v>5</v>
      </c>
      <c r="N41" s="24">
        <f>Kﾌﾞﾛｯｸ!U3</f>
        <v>4</v>
      </c>
      <c r="O41" s="24">
        <f>Kﾌﾞﾛｯｸ!V3</f>
        <v>1</v>
      </c>
      <c r="P41" s="24">
        <f>Kﾌﾞﾛｯｸ!W3</f>
        <v>0</v>
      </c>
      <c r="Q41" s="24">
        <f>Kﾌﾞﾛｯｸ!X3</f>
        <v>39</v>
      </c>
      <c r="R41" s="24">
        <f>Kﾌﾞﾛｯｸ!Y3</f>
        <v>9</v>
      </c>
      <c r="S41" s="19">
        <f>Kﾌﾞﾛｯｸ!Z3</f>
        <v>30</v>
      </c>
    </row>
    <row r="42" spans="1:19" ht="14.25">
      <c r="A42" s="29"/>
      <c r="B42" s="24" t="str">
        <f>'ﾌﾞﾛｯｸ別'!B15</f>
        <v>光インパルス</v>
      </c>
      <c r="C42" s="24">
        <f>Eﾌﾞﾛｯｸ!W4</f>
        <v>6</v>
      </c>
      <c r="D42" s="24">
        <f>Eﾌﾞﾛｯｸ!X4</f>
        <v>2</v>
      </c>
      <c r="E42" s="24">
        <f>Eﾌﾞﾛｯｸ!Y4</f>
        <v>4</v>
      </c>
      <c r="F42" s="24">
        <f>Eﾌﾞﾛｯｸ!Z4</f>
        <v>0</v>
      </c>
      <c r="G42" s="24">
        <f>Eﾌﾞﾛｯｸ!AA4</f>
        <v>20</v>
      </c>
      <c r="H42" s="24">
        <f>Eﾌﾞﾛｯｸ!AB4</f>
        <v>28</v>
      </c>
      <c r="I42" s="19">
        <f>Eﾌﾞﾛｯｸ!AC4</f>
        <v>-8</v>
      </c>
      <c r="J42" s="20"/>
      <c r="K42" s="29" t="s">
        <v>115</v>
      </c>
      <c r="L42" s="24" t="str">
        <f>'ﾌﾞﾛｯｸ別'!F24</f>
        <v>柏ドリームス</v>
      </c>
      <c r="M42" s="24">
        <f>Kﾌﾞﾛｯｸ!T4</f>
        <v>5</v>
      </c>
      <c r="N42" s="24">
        <f>Kﾌﾞﾛｯｸ!U4</f>
        <v>5</v>
      </c>
      <c r="O42" s="24">
        <f>Kﾌﾞﾛｯｸ!V4</f>
        <v>0</v>
      </c>
      <c r="P42" s="24">
        <f>Kﾌﾞﾛｯｸ!W4</f>
        <v>0</v>
      </c>
      <c r="Q42" s="24">
        <f>Kﾌﾞﾛｯｸ!X4</f>
        <v>43</v>
      </c>
      <c r="R42" s="24">
        <f>Kﾌﾞﾛｯｸ!Y4</f>
        <v>9</v>
      </c>
      <c r="S42" s="19">
        <f>Kﾌﾞﾛｯｸ!Z4</f>
        <v>34</v>
      </c>
    </row>
    <row r="43" spans="1:19" ht="14.25">
      <c r="A43" s="29"/>
      <c r="B43" s="24" t="str">
        <f>'ﾌﾞﾛｯｸ別'!B16</f>
        <v>新栄ファイヤーズ</v>
      </c>
      <c r="C43" s="24">
        <f>Eﾌﾞﾛｯｸ!W5</f>
        <v>6</v>
      </c>
      <c r="D43" s="24">
        <f>Eﾌﾞﾛｯｸ!X5</f>
        <v>3</v>
      </c>
      <c r="E43" s="24">
        <f>Eﾌﾞﾛｯｸ!Y5</f>
        <v>3</v>
      </c>
      <c r="F43" s="24">
        <f>Eﾌﾞﾛｯｸ!Z5</f>
        <v>0</v>
      </c>
      <c r="G43" s="24">
        <f>Eﾌﾞﾛｯｸ!AA5</f>
        <v>28</v>
      </c>
      <c r="H43" s="24">
        <f>Eﾌﾞﾛｯｸ!AB5</f>
        <v>24</v>
      </c>
      <c r="I43" s="19">
        <f>Eﾌﾞﾛｯｸ!AC5</f>
        <v>4</v>
      </c>
      <c r="J43" s="20"/>
      <c r="K43" s="29"/>
      <c r="L43" s="24" t="str">
        <f>'ﾌﾞﾛｯｸ別'!F25</f>
        <v>東部フェニックス</v>
      </c>
      <c r="M43" s="24">
        <f>Kﾌﾞﾛｯｸ!T5</f>
        <v>5</v>
      </c>
      <c r="N43" s="24">
        <f>Kﾌﾞﾛｯｸ!U5</f>
        <v>2</v>
      </c>
      <c r="O43" s="24">
        <f>Kﾌﾞﾛｯｸ!V5</f>
        <v>3</v>
      </c>
      <c r="P43" s="24">
        <f>Kﾌﾞﾛｯｸ!W5</f>
        <v>0</v>
      </c>
      <c r="Q43" s="24">
        <f>Kﾌﾞﾛｯｸ!X5</f>
        <v>14</v>
      </c>
      <c r="R43" s="24">
        <f>Kﾌﾞﾛｯｸ!Y5</f>
        <v>37</v>
      </c>
      <c r="S43" s="19">
        <f>Kﾌﾞﾛｯｸ!Z5</f>
        <v>-23</v>
      </c>
    </row>
    <row r="44" spans="1:19" ht="14.25">
      <c r="A44" s="29"/>
      <c r="B44" s="24" t="str">
        <f>'ﾌﾞﾛｯｸ別'!B17</f>
        <v>スーパーフェニックス</v>
      </c>
      <c r="C44" s="24">
        <f>Eﾌﾞﾛｯｸ!W6</f>
        <v>6</v>
      </c>
      <c r="D44" s="24">
        <f>Eﾌﾞﾛｯｸ!X6</f>
        <v>0</v>
      </c>
      <c r="E44" s="24">
        <f>Eﾌﾞﾛｯｸ!Y6</f>
        <v>6</v>
      </c>
      <c r="F44" s="24">
        <f>Eﾌﾞﾛｯｸ!Z6</f>
        <v>0</v>
      </c>
      <c r="G44" s="24">
        <f>Eﾌﾞﾛｯｸ!AA6</f>
        <v>16</v>
      </c>
      <c r="H44" s="24">
        <f>Eﾌﾞﾛｯｸ!AB6</f>
        <v>85</v>
      </c>
      <c r="I44" s="19">
        <f>Eﾌﾞﾛｯｸ!AC6</f>
        <v>-69</v>
      </c>
      <c r="J44" s="20"/>
      <c r="K44" s="29"/>
      <c r="L44" s="24" t="str">
        <f>'ﾌﾞﾛｯｸ別'!F26</f>
        <v>東深井ファイナルズ</v>
      </c>
      <c r="M44" s="24">
        <f>Kﾌﾞﾛｯｸ!T6</f>
        <v>5</v>
      </c>
      <c r="N44" s="24">
        <f>Kﾌﾞﾛｯｸ!U6</f>
        <v>2</v>
      </c>
      <c r="O44" s="24">
        <f>Kﾌﾞﾛｯｸ!V6</f>
        <v>2</v>
      </c>
      <c r="P44" s="24">
        <f>Kﾌﾞﾛｯｸ!W6</f>
        <v>1</v>
      </c>
      <c r="Q44" s="24">
        <f>Kﾌﾞﾛｯｸ!X6</f>
        <v>19</v>
      </c>
      <c r="R44" s="24">
        <f>Kﾌﾞﾛｯｸ!Y6</f>
        <v>14</v>
      </c>
      <c r="S44" s="19">
        <f>Kﾌﾞﾛｯｸ!Z6</f>
        <v>5</v>
      </c>
    </row>
    <row r="45" spans="1:19" ht="14.25">
      <c r="A45" s="29" t="s">
        <v>115</v>
      </c>
      <c r="B45" s="24" t="str">
        <f>'ﾌﾞﾛｯｸ別'!B18</f>
        <v>梅郷パワーズ</v>
      </c>
      <c r="C45" s="24">
        <f>Eﾌﾞﾛｯｸ!W7</f>
        <v>6</v>
      </c>
      <c r="D45" s="24">
        <f>Eﾌﾞﾛｯｸ!X7</f>
        <v>6</v>
      </c>
      <c r="E45" s="24">
        <f>Eﾌﾞﾛｯｸ!Y7</f>
        <v>0</v>
      </c>
      <c r="F45" s="24">
        <f>Eﾌﾞﾛｯｸ!Z7</f>
        <v>0</v>
      </c>
      <c r="G45" s="24">
        <f>Eﾌﾞﾛｯｸ!AA7</f>
        <v>45</v>
      </c>
      <c r="H45" s="24">
        <f>Eﾌﾞﾛｯｸ!AB7</f>
        <v>14</v>
      </c>
      <c r="I45" s="19">
        <f>Eﾌﾞﾛｯｸ!AC7</f>
        <v>31</v>
      </c>
      <c r="J45" s="20"/>
      <c r="K45" s="29"/>
      <c r="L45" s="24" t="str">
        <f>'ﾌﾞﾛｯｸ別'!F27</f>
        <v>ありんこアントス</v>
      </c>
      <c r="M45" s="24">
        <f>Kﾌﾞﾛｯｸ!T7</f>
        <v>5</v>
      </c>
      <c r="N45" s="24">
        <f>Kﾌﾞﾛｯｸ!U7</f>
        <v>0</v>
      </c>
      <c r="O45" s="24">
        <f>Kﾌﾞﾛｯｸ!V7</f>
        <v>4</v>
      </c>
      <c r="P45" s="24">
        <f>Kﾌﾞﾛｯｸ!W7</f>
        <v>1</v>
      </c>
      <c r="Q45" s="24">
        <f>Kﾌﾞﾛｯｸ!X7</f>
        <v>19</v>
      </c>
      <c r="R45" s="24">
        <f>Kﾌﾞﾛｯｸ!Y7</f>
        <v>45</v>
      </c>
      <c r="S45" s="19">
        <f>Kﾌﾞﾛｯｸ!Z7</f>
        <v>-26</v>
      </c>
    </row>
    <row r="46" spans="1:19" ht="14.25">
      <c r="A46" s="29"/>
      <c r="B46" s="24" t="str">
        <f>'ﾌﾞﾛｯｸ別'!B19</f>
        <v>長崎ＦＬＢ</v>
      </c>
      <c r="C46" s="24">
        <f>Eﾌﾞﾛｯｸ!W8</f>
        <v>6</v>
      </c>
      <c r="D46" s="24">
        <f>Eﾌﾞﾛｯｸ!X8</f>
        <v>1</v>
      </c>
      <c r="E46" s="24">
        <f>Eﾌﾞﾛｯｸ!Y8</f>
        <v>4</v>
      </c>
      <c r="F46" s="24">
        <f>Eﾌﾞﾛｯｸ!Z8</f>
        <v>1</v>
      </c>
      <c r="G46" s="24">
        <f>Eﾌﾞﾛｯｸ!AA8</f>
        <v>45</v>
      </c>
      <c r="H46" s="24">
        <f>Eﾌﾞﾛｯｸ!AB8</f>
        <v>37</v>
      </c>
      <c r="I46" s="19">
        <f>Eﾌﾞﾛｯｸ!AC8</f>
        <v>8</v>
      </c>
      <c r="J46" s="20"/>
      <c r="K46" s="29"/>
      <c r="L46" s="24"/>
      <c r="M46" s="19"/>
      <c r="N46" s="19"/>
      <c r="O46" s="19"/>
      <c r="P46" s="19"/>
      <c r="Q46" s="19"/>
      <c r="R46" s="19"/>
      <c r="S46" s="19"/>
    </row>
    <row r="47" spans="1:19" ht="14.25">
      <c r="A47" s="20"/>
      <c r="B47" s="21"/>
      <c r="C47" s="21"/>
      <c r="D47" s="21"/>
      <c r="E47" s="21"/>
      <c r="F47" s="20"/>
      <c r="G47" s="20"/>
      <c r="H47" s="20"/>
      <c r="I47" s="20"/>
      <c r="J47" s="20"/>
      <c r="K47" s="20"/>
      <c r="L47" s="21"/>
      <c r="M47" s="21"/>
      <c r="N47" s="21"/>
      <c r="O47" s="21"/>
      <c r="P47" s="20"/>
      <c r="Q47" s="20"/>
      <c r="R47" s="20"/>
      <c r="S47" s="20"/>
    </row>
    <row r="48" spans="1:19" ht="17.25" customHeight="1">
      <c r="A48" s="33" t="str">
        <f>IF(SUM(C49:C55)=42,"終了",SUM(C49:C55)&amp;"/42")</f>
        <v>終了</v>
      </c>
      <c r="B48" s="27" t="s">
        <v>14</v>
      </c>
      <c r="C48" s="22" t="s">
        <v>0</v>
      </c>
      <c r="D48" s="22" t="s">
        <v>1</v>
      </c>
      <c r="E48" s="22" t="s">
        <v>2</v>
      </c>
      <c r="F48" s="22" t="s">
        <v>3</v>
      </c>
      <c r="G48" s="22" t="s">
        <v>4</v>
      </c>
      <c r="H48" s="22" t="s">
        <v>5</v>
      </c>
      <c r="I48" s="22" t="s">
        <v>6</v>
      </c>
      <c r="J48" s="20"/>
      <c r="K48" s="33" t="str">
        <f>IF(SUM(M49:M55)=30,"終了",SUM(M49:M55)&amp;"/30")</f>
        <v>終了</v>
      </c>
      <c r="L48" s="27" t="s">
        <v>15</v>
      </c>
      <c r="M48" s="22" t="s">
        <v>0</v>
      </c>
      <c r="N48" s="22" t="s">
        <v>1</v>
      </c>
      <c r="O48" s="22" t="s">
        <v>2</v>
      </c>
      <c r="P48" s="22" t="s">
        <v>3</v>
      </c>
      <c r="Q48" s="22" t="s">
        <v>4</v>
      </c>
      <c r="R48" s="22" t="s">
        <v>5</v>
      </c>
      <c r="S48" s="22" t="s">
        <v>6</v>
      </c>
    </row>
    <row r="49" spans="1:19" ht="14.25">
      <c r="A49" s="29"/>
      <c r="B49" s="24" t="str">
        <f>'ﾌﾞﾛｯｸ別'!D13</f>
        <v>サンスパッツ</v>
      </c>
      <c r="C49" s="24">
        <f>Fﾌﾞﾛｯｸ!W2</f>
        <v>6</v>
      </c>
      <c r="D49" s="24">
        <f>Fﾌﾞﾛｯｸ!X2</f>
        <v>4</v>
      </c>
      <c r="E49" s="24">
        <f>Fﾌﾞﾛｯｸ!Y2</f>
        <v>2</v>
      </c>
      <c r="F49" s="24">
        <f>Fﾌﾞﾛｯｸ!Z2</f>
        <v>0</v>
      </c>
      <c r="G49" s="24">
        <f>Fﾌﾞﾛｯｸ!AA2</f>
        <v>46</v>
      </c>
      <c r="H49" s="24">
        <f>Fﾌﾞﾛｯｸ!AB2</f>
        <v>46</v>
      </c>
      <c r="I49" s="19">
        <f>Fﾌﾞﾛｯｸ!AC2</f>
        <v>0</v>
      </c>
      <c r="J49" s="20"/>
      <c r="K49" s="29"/>
      <c r="L49" s="24" t="str">
        <f>'ﾌﾞﾛｯｸ別'!H22</f>
        <v>リトルベアーズ</v>
      </c>
      <c r="M49" s="24">
        <f>Lﾌﾞﾛｯｸ!T2</f>
        <v>5</v>
      </c>
      <c r="N49" s="24">
        <f>Lﾌﾞﾛｯｸ!U2</f>
        <v>1</v>
      </c>
      <c r="O49" s="24">
        <f>Lﾌﾞﾛｯｸ!V2</f>
        <v>4</v>
      </c>
      <c r="P49" s="24">
        <f>Lﾌﾞﾛｯｸ!W2</f>
        <v>0</v>
      </c>
      <c r="Q49" s="24">
        <f>Lﾌﾞﾛｯｸ!X2</f>
        <v>11</v>
      </c>
      <c r="R49" s="24">
        <f>Lﾌﾞﾛｯｸ!Y2</f>
        <v>56</v>
      </c>
      <c r="S49" s="19">
        <f>Lﾌﾞﾛｯｸ!Z2</f>
        <v>-45</v>
      </c>
    </row>
    <row r="50" spans="1:19" ht="14.25">
      <c r="A50" s="29" t="s">
        <v>116</v>
      </c>
      <c r="B50" s="24" t="str">
        <f>'ﾌﾞﾛｯｸ別'!D14</f>
        <v>セントラルパークス</v>
      </c>
      <c r="C50" s="24">
        <f>Fﾌﾞﾛｯｸ!W3</f>
        <v>6</v>
      </c>
      <c r="D50" s="24">
        <f>Fﾌﾞﾛｯｸ!X3</f>
        <v>4</v>
      </c>
      <c r="E50" s="24">
        <f>Fﾌﾞﾛｯｸ!Y3</f>
        <v>2</v>
      </c>
      <c r="F50" s="24">
        <f>Fﾌﾞﾛｯｸ!Z3</f>
        <v>0</v>
      </c>
      <c r="G50" s="24">
        <f>Fﾌﾞﾛｯｸ!AA3</f>
        <v>56</v>
      </c>
      <c r="H50" s="24">
        <f>Fﾌﾞﾛｯｸ!AB3</f>
        <v>15</v>
      </c>
      <c r="I50" s="19">
        <f>Fﾌﾞﾛｯｸ!AC3</f>
        <v>41</v>
      </c>
      <c r="J50" s="20"/>
      <c r="K50" s="29" t="s">
        <v>116</v>
      </c>
      <c r="L50" s="24" t="str">
        <f>'ﾌﾞﾛｯｸ別'!H23</f>
        <v>千代田ファイターズ</v>
      </c>
      <c r="M50" s="24">
        <f>Lﾌﾞﾛｯｸ!T3</f>
        <v>5</v>
      </c>
      <c r="N50" s="24">
        <f>Lﾌﾞﾛｯｸ!U3</f>
        <v>4</v>
      </c>
      <c r="O50" s="24">
        <f>Lﾌﾞﾛｯｸ!V3</f>
        <v>1</v>
      </c>
      <c r="P50" s="24">
        <f>Lﾌﾞﾛｯｸ!W3</f>
        <v>0</v>
      </c>
      <c r="Q50" s="24">
        <f>Lﾌﾞﾛｯｸ!X3</f>
        <v>27</v>
      </c>
      <c r="R50" s="24">
        <f>Lﾌﾞﾛｯｸ!Y3</f>
        <v>11</v>
      </c>
      <c r="S50" s="19">
        <f>Lﾌﾞﾛｯｸ!Z3</f>
        <v>16</v>
      </c>
    </row>
    <row r="51" spans="1:19" ht="14.25">
      <c r="A51" s="29"/>
      <c r="B51" s="24" t="str">
        <f>'ﾌﾞﾛｯｸ別'!D15</f>
        <v>柏ヤンガーズ</v>
      </c>
      <c r="C51" s="24">
        <f>Fﾌﾞﾛｯｸ!W4</f>
        <v>6</v>
      </c>
      <c r="D51" s="24">
        <f>Fﾌﾞﾛｯｸ!X4</f>
        <v>1</v>
      </c>
      <c r="E51" s="24">
        <f>Fﾌﾞﾛｯｸ!Y4</f>
        <v>5</v>
      </c>
      <c r="F51" s="24">
        <f>Fﾌﾞﾛｯｸ!Z4</f>
        <v>0</v>
      </c>
      <c r="G51" s="24">
        <f>Fﾌﾞﾛｯｸ!AA4</f>
        <v>23</v>
      </c>
      <c r="H51" s="24">
        <f>Fﾌﾞﾛｯｸ!AB4</f>
        <v>40</v>
      </c>
      <c r="I51" s="19">
        <f>Fﾌﾞﾛｯｸ!AC4</f>
        <v>-17</v>
      </c>
      <c r="J51" s="20"/>
      <c r="K51" s="29"/>
      <c r="L51" s="24" t="str">
        <f>'ﾌﾞﾛｯｸ別'!H24</f>
        <v>沼南ファイヤーズ</v>
      </c>
      <c r="M51" s="24">
        <f>Lﾌﾞﾛｯｸ!T4</f>
        <v>5</v>
      </c>
      <c r="N51" s="24">
        <f>Lﾌﾞﾛｯｸ!U4</f>
        <v>3</v>
      </c>
      <c r="O51" s="24">
        <f>Lﾌﾞﾛｯｸ!V4</f>
        <v>2</v>
      </c>
      <c r="P51" s="24">
        <f>Lﾌﾞﾛｯｸ!W4</f>
        <v>0</v>
      </c>
      <c r="Q51" s="24">
        <f>Lﾌﾞﾛｯｸ!X4</f>
        <v>31</v>
      </c>
      <c r="R51" s="24">
        <f>Lﾌﾞﾛｯｸ!Y4</f>
        <v>18</v>
      </c>
      <c r="S51" s="19">
        <f>Lﾌﾞﾛｯｸ!Z4</f>
        <v>13</v>
      </c>
    </row>
    <row r="52" spans="1:19" ht="14.25">
      <c r="A52" s="29"/>
      <c r="B52" s="24" t="str">
        <f>'ﾌﾞﾛｯｸ別'!D16</f>
        <v>藤心ジャガーズ</v>
      </c>
      <c r="C52" s="24">
        <f>Fﾌﾞﾛｯｸ!W5</f>
        <v>6</v>
      </c>
      <c r="D52" s="24">
        <f>Fﾌﾞﾛｯｸ!X5</f>
        <v>4</v>
      </c>
      <c r="E52" s="24">
        <f>Fﾌﾞﾛｯｸ!Y5</f>
        <v>2</v>
      </c>
      <c r="F52" s="24">
        <f>Fﾌﾞﾛｯｸ!Z5</f>
        <v>0</v>
      </c>
      <c r="G52" s="24">
        <f>Fﾌﾞﾛｯｸ!AA5</f>
        <v>34</v>
      </c>
      <c r="H52" s="24">
        <f>Fﾌﾞﾛｯｸ!AB5</f>
        <v>46</v>
      </c>
      <c r="I52" s="19">
        <f>Fﾌﾞﾛｯｸ!AC5</f>
        <v>-12</v>
      </c>
      <c r="J52" s="20"/>
      <c r="K52" s="29"/>
      <c r="L52" s="24" t="str">
        <f>'ﾌﾞﾛｯｸ別'!H25</f>
        <v>野田ジャガーズ</v>
      </c>
      <c r="M52" s="24">
        <f>Lﾌﾞﾛｯｸ!T5</f>
        <v>5</v>
      </c>
      <c r="N52" s="24">
        <f>Lﾌﾞﾛｯｸ!U5</f>
        <v>2</v>
      </c>
      <c r="O52" s="24">
        <f>Lﾌﾞﾛｯｸ!V5</f>
        <v>3</v>
      </c>
      <c r="P52" s="24">
        <f>Lﾌﾞﾛｯｸ!W5</f>
        <v>0</v>
      </c>
      <c r="Q52" s="24">
        <f>Lﾌﾞﾛｯｸ!X5</f>
        <v>24</v>
      </c>
      <c r="R52" s="24">
        <f>Lﾌﾞﾛｯｸ!Y5</f>
        <v>13</v>
      </c>
      <c r="S52" s="19">
        <f>Lﾌﾞﾛｯｸ!Z5</f>
        <v>11</v>
      </c>
    </row>
    <row r="53" spans="1:19" ht="14.25">
      <c r="A53" s="29" t="s">
        <v>115</v>
      </c>
      <c r="B53" s="24" t="str">
        <f>'ﾌﾞﾛｯｸ別'!D17</f>
        <v>高野台ジャガーズ</v>
      </c>
      <c r="C53" s="24">
        <f>Fﾌﾞﾛｯｸ!W6</f>
        <v>6</v>
      </c>
      <c r="D53" s="24">
        <f>Fﾌﾞﾛｯｸ!X6</f>
        <v>6</v>
      </c>
      <c r="E53" s="24">
        <f>Fﾌﾞﾛｯｸ!Y6</f>
        <v>0</v>
      </c>
      <c r="F53" s="24">
        <f>Fﾌﾞﾛｯｸ!Z6</f>
        <v>0</v>
      </c>
      <c r="G53" s="24">
        <f>Fﾌﾞﾛｯｸ!AA6</f>
        <v>89</v>
      </c>
      <c r="H53" s="24">
        <f>Fﾌﾞﾛｯｸ!AB6</f>
        <v>10</v>
      </c>
      <c r="I53" s="19">
        <f>Fﾌﾞﾛｯｸ!AC6</f>
        <v>79</v>
      </c>
      <c r="J53" s="20"/>
      <c r="K53" s="29"/>
      <c r="L53" s="24" t="str">
        <f>'ﾌﾞﾛｯｸ別'!H26</f>
        <v>小田急ライオンズ</v>
      </c>
      <c r="M53" s="24">
        <f>Lﾌﾞﾛｯｸ!T6</f>
        <v>5</v>
      </c>
      <c r="N53" s="24">
        <f>Lﾌﾞﾛｯｸ!U6</f>
        <v>0</v>
      </c>
      <c r="O53" s="24">
        <f>Lﾌﾞﾛｯｸ!V6</f>
        <v>5</v>
      </c>
      <c r="P53" s="24">
        <f>Lﾌﾞﾛｯｸ!W6</f>
        <v>0</v>
      </c>
      <c r="Q53" s="24">
        <f>Lﾌﾞﾛｯｸ!X6</f>
        <v>11</v>
      </c>
      <c r="R53" s="24">
        <f>Lﾌﾞﾛｯｸ!Y6</f>
        <v>33</v>
      </c>
      <c r="S53" s="19">
        <f>Lﾌﾞﾛｯｸ!Z6</f>
        <v>-22</v>
      </c>
    </row>
    <row r="54" spans="1:19" ht="14.25">
      <c r="A54" s="29"/>
      <c r="B54" s="24" t="str">
        <f>'ﾌﾞﾛｯｸ別'!D18</f>
        <v>大和田レッズ</v>
      </c>
      <c r="C54" s="24">
        <f>Fﾌﾞﾛｯｸ!W7</f>
        <v>6</v>
      </c>
      <c r="D54" s="24">
        <f>Fﾌﾞﾛｯｸ!X7</f>
        <v>0</v>
      </c>
      <c r="E54" s="24">
        <f>Fﾌﾞﾛｯｸ!Y7</f>
        <v>6</v>
      </c>
      <c r="F54" s="24">
        <f>Fﾌﾞﾛｯｸ!Z7</f>
        <v>0</v>
      </c>
      <c r="G54" s="24">
        <f>Fﾌﾞﾛｯｸ!AA7</f>
        <v>23</v>
      </c>
      <c r="H54" s="24">
        <f>Fﾌﾞﾛｯｸ!AB7</f>
        <v>64</v>
      </c>
      <c r="I54" s="19">
        <f>Fﾌﾞﾛｯｸ!AC7</f>
        <v>-41</v>
      </c>
      <c r="J54" s="20"/>
      <c r="K54" s="29" t="s">
        <v>115</v>
      </c>
      <c r="L54" s="24" t="str">
        <f>'ﾌﾞﾛｯｸ別'!H27</f>
        <v>カージナルス</v>
      </c>
      <c r="M54" s="24">
        <f>Lﾌﾞﾛｯｸ!T7</f>
        <v>5</v>
      </c>
      <c r="N54" s="24">
        <f>Lﾌﾞﾛｯｸ!U7</f>
        <v>5</v>
      </c>
      <c r="O54" s="24">
        <f>Lﾌﾞﾛｯｸ!V7</f>
        <v>0</v>
      </c>
      <c r="P54" s="24">
        <f>Lﾌﾞﾛｯｸ!W7</f>
        <v>0</v>
      </c>
      <c r="Q54" s="24">
        <f>Lﾌﾞﾛｯｸ!X7</f>
        <v>38</v>
      </c>
      <c r="R54" s="24">
        <f>Lﾌﾞﾛｯｸ!Y7</f>
        <v>11</v>
      </c>
      <c r="S54" s="19">
        <f>Lﾌﾞﾛｯｸ!Z7</f>
        <v>27</v>
      </c>
    </row>
    <row r="55" spans="1:19" ht="14.25">
      <c r="A55" s="29"/>
      <c r="B55" s="24" t="str">
        <f>'ﾌﾞﾛｯｸ別'!D19</f>
        <v>八木南クラブ</v>
      </c>
      <c r="C55" s="24">
        <f>Fﾌﾞﾛｯｸ!W8</f>
        <v>6</v>
      </c>
      <c r="D55" s="24">
        <f>Fﾌﾞﾛｯｸ!X8</f>
        <v>2</v>
      </c>
      <c r="E55" s="24">
        <f>Fﾌﾞﾛｯｸ!Y8</f>
        <v>4</v>
      </c>
      <c r="F55" s="24">
        <f>Fﾌﾞﾛｯｸ!Z8</f>
        <v>0</v>
      </c>
      <c r="G55" s="24">
        <f>Fﾌﾞﾛｯｸ!AA8</f>
        <v>25</v>
      </c>
      <c r="H55" s="24">
        <f>Fﾌﾞﾛｯｸ!AB8</f>
        <v>75</v>
      </c>
      <c r="I55" s="19">
        <f>Fﾌﾞﾛｯｸ!AC8</f>
        <v>-50</v>
      </c>
      <c r="J55" s="20"/>
      <c r="K55" s="29"/>
      <c r="L55" s="24"/>
      <c r="M55" s="19"/>
      <c r="N55" s="19"/>
      <c r="O55" s="19"/>
      <c r="P55" s="19"/>
      <c r="Q55" s="19"/>
      <c r="R55" s="19"/>
      <c r="S55" s="19"/>
    </row>
  </sheetData>
  <sheetProtection/>
  <mergeCells count="3">
    <mergeCell ref="B1:I1"/>
    <mergeCell ref="M1:S1"/>
    <mergeCell ref="L2:S2"/>
  </mergeCells>
  <conditionalFormatting sqref="B4">
    <cfRule type="expression" priority="53" dxfId="0" stopIfTrue="1">
      <formula>$C4=6</formula>
    </cfRule>
  </conditionalFormatting>
  <conditionalFormatting sqref="B5:B10">
    <cfRule type="expression" priority="52" dxfId="0" stopIfTrue="1">
      <formula>$C5=6</formula>
    </cfRule>
  </conditionalFormatting>
  <conditionalFormatting sqref="B13">
    <cfRule type="expression" priority="51" dxfId="0" stopIfTrue="1">
      <formula>$C13=6</formula>
    </cfRule>
  </conditionalFormatting>
  <conditionalFormatting sqref="B14:B19">
    <cfRule type="expression" priority="50" dxfId="0" stopIfTrue="1">
      <formula>$C14=6</formula>
    </cfRule>
  </conditionalFormatting>
  <conditionalFormatting sqref="B22">
    <cfRule type="expression" priority="49" dxfId="0" stopIfTrue="1">
      <formula>$C22=6</formula>
    </cfRule>
  </conditionalFormatting>
  <conditionalFormatting sqref="B23:B28">
    <cfRule type="expression" priority="48" dxfId="0" stopIfTrue="1">
      <formula>$C23=6</formula>
    </cfRule>
  </conditionalFormatting>
  <conditionalFormatting sqref="B31">
    <cfRule type="expression" priority="47" dxfId="0" stopIfTrue="1">
      <formula>$C31=6</formula>
    </cfRule>
  </conditionalFormatting>
  <conditionalFormatting sqref="B32:B37">
    <cfRule type="expression" priority="46" dxfId="0" stopIfTrue="1">
      <formula>$C32=6</formula>
    </cfRule>
  </conditionalFormatting>
  <conditionalFormatting sqref="B40">
    <cfRule type="expression" priority="45" dxfId="0" stopIfTrue="1">
      <formula>$C40=6</formula>
    </cfRule>
  </conditionalFormatting>
  <conditionalFormatting sqref="B41:B46">
    <cfRule type="expression" priority="44" dxfId="0" stopIfTrue="1">
      <formula>$C41=6</formula>
    </cfRule>
  </conditionalFormatting>
  <conditionalFormatting sqref="B49">
    <cfRule type="expression" priority="43" dxfId="0" stopIfTrue="1">
      <formula>$C49=6</formula>
    </cfRule>
  </conditionalFormatting>
  <conditionalFormatting sqref="B50:B55">
    <cfRule type="expression" priority="42" dxfId="0" stopIfTrue="1">
      <formula>$C50=6</formula>
    </cfRule>
  </conditionalFormatting>
  <conditionalFormatting sqref="L4">
    <cfRule type="expression" priority="41" dxfId="0" stopIfTrue="1">
      <formula>$M4=5</formula>
    </cfRule>
  </conditionalFormatting>
  <conditionalFormatting sqref="L5:L9">
    <cfRule type="expression" priority="40" dxfId="0" stopIfTrue="1">
      <formula>$M5=5</formula>
    </cfRule>
  </conditionalFormatting>
  <conditionalFormatting sqref="L13">
    <cfRule type="expression" priority="39" dxfId="0" stopIfTrue="1">
      <formula>$M13=5</formula>
    </cfRule>
  </conditionalFormatting>
  <conditionalFormatting sqref="L14:L18">
    <cfRule type="expression" priority="38" dxfId="0" stopIfTrue="1">
      <formula>$M14=5</formula>
    </cfRule>
  </conditionalFormatting>
  <conditionalFormatting sqref="L13">
    <cfRule type="expression" priority="37" dxfId="0" stopIfTrue="1">
      <formula>$M13=5</formula>
    </cfRule>
  </conditionalFormatting>
  <conditionalFormatting sqref="L14:L18">
    <cfRule type="expression" priority="36" dxfId="0" stopIfTrue="1">
      <formula>$M14=5</formula>
    </cfRule>
  </conditionalFormatting>
  <conditionalFormatting sqref="L22">
    <cfRule type="expression" priority="35" dxfId="0" stopIfTrue="1">
      <formula>$M22=5</formula>
    </cfRule>
  </conditionalFormatting>
  <conditionalFormatting sqref="L23:L27">
    <cfRule type="expression" priority="34" dxfId="0" stopIfTrue="1">
      <formula>$M23=5</formula>
    </cfRule>
  </conditionalFormatting>
  <conditionalFormatting sqref="L22">
    <cfRule type="expression" priority="33" dxfId="0" stopIfTrue="1">
      <formula>$M22=5</formula>
    </cfRule>
  </conditionalFormatting>
  <conditionalFormatting sqref="L23:L27">
    <cfRule type="expression" priority="32" dxfId="0" stopIfTrue="1">
      <formula>$M23=5</formula>
    </cfRule>
  </conditionalFormatting>
  <conditionalFormatting sqref="L31">
    <cfRule type="expression" priority="31" dxfId="0" stopIfTrue="1">
      <formula>$M31=5</formula>
    </cfRule>
  </conditionalFormatting>
  <conditionalFormatting sqref="L32:L36">
    <cfRule type="expression" priority="30" dxfId="0" stopIfTrue="1">
      <formula>$M32=5</formula>
    </cfRule>
  </conditionalFormatting>
  <conditionalFormatting sqref="L31">
    <cfRule type="expression" priority="29" dxfId="0" stopIfTrue="1">
      <formula>$M31=5</formula>
    </cfRule>
  </conditionalFormatting>
  <conditionalFormatting sqref="L32:L36">
    <cfRule type="expression" priority="28" dxfId="0" stopIfTrue="1">
      <formula>$M32=5</formula>
    </cfRule>
  </conditionalFormatting>
  <conditionalFormatting sqref="L40">
    <cfRule type="expression" priority="27" dxfId="0" stopIfTrue="1">
      <formula>$M40=5</formula>
    </cfRule>
  </conditionalFormatting>
  <conditionalFormatting sqref="L41:L45">
    <cfRule type="expression" priority="26" dxfId="0" stopIfTrue="1">
      <formula>$M41=5</formula>
    </cfRule>
  </conditionalFormatting>
  <conditionalFormatting sqref="L40">
    <cfRule type="expression" priority="25" dxfId="0" stopIfTrue="1">
      <formula>$M40=5</formula>
    </cfRule>
  </conditionalFormatting>
  <conditionalFormatting sqref="L41:L45">
    <cfRule type="expression" priority="24" dxfId="0" stopIfTrue="1">
      <formula>$M41=5</formula>
    </cfRule>
  </conditionalFormatting>
  <conditionalFormatting sqref="L49">
    <cfRule type="expression" priority="23" dxfId="0" stopIfTrue="1">
      <formula>$M49=5</formula>
    </cfRule>
  </conditionalFormatting>
  <conditionalFormatting sqref="L50:L54">
    <cfRule type="expression" priority="22" dxfId="0" stopIfTrue="1">
      <formula>$M50=5</formula>
    </cfRule>
  </conditionalFormatting>
  <conditionalFormatting sqref="L49">
    <cfRule type="expression" priority="21" dxfId="0" stopIfTrue="1">
      <formula>$M49=5</formula>
    </cfRule>
  </conditionalFormatting>
  <conditionalFormatting sqref="L50:L54">
    <cfRule type="expression" priority="20" dxfId="0" stopIfTrue="1">
      <formula>$M50=5</formula>
    </cfRule>
  </conditionalFormatting>
  <conditionalFormatting sqref="M22:S22">
    <cfRule type="expression" priority="19" dxfId="0" stopIfTrue="1">
      <formula>$M22=5</formula>
    </cfRule>
  </conditionalFormatting>
  <conditionalFormatting sqref="M22:S22">
    <cfRule type="expression" priority="18" dxfId="0" stopIfTrue="1">
      <formula>$M22=5</formula>
    </cfRule>
  </conditionalFormatting>
  <conditionalFormatting sqref="M4:S9">
    <cfRule type="expression" priority="17" dxfId="0" stopIfTrue="1">
      <formula>$M4=5</formula>
    </cfRule>
  </conditionalFormatting>
  <conditionalFormatting sqref="M13:S18">
    <cfRule type="expression" priority="16" dxfId="0" stopIfTrue="1">
      <formula>$M13=5</formula>
    </cfRule>
  </conditionalFormatting>
  <conditionalFormatting sqref="M13:S18">
    <cfRule type="expression" priority="15" dxfId="0" stopIfTrue="1">
      <formula>$M13=5</formula>
    </cfRule>
  </conditionalFormatting>
  <conditionalFormatting sqref="M23:S27">
    <cfRule type="expression" priority="14" dxfId="0" stopIfTrue="1">
      <formula>$M23=5</formula>
    </cfRule>
  </conditionalFormatting>
  <conditionalFormatting sqref="M23:S27">
    <cfRule type="expression" priority="13" dxfId="0" stopIfTrue="1">
      <formula>$M23=5</formula>
    </cfRule>
  </conditionalFormatting>
  <conditionalFormatting sqref="M31:S36">
    <cfRule type="expression" priority="12" dxfId="0" stopIfTrue="1">
      <formula>$M31=5</formula>
    </cfRule>
  </conditionalFormatting>
  <conditionalFormatting sqref="M31:S36">
    <cfRule type="expression" priority="11" dxfId="0" stopIfTrue="1">
      <formula>$M31=5</formula>
    </cfRule>
  </conditionalFormatting>
  <conditionalFormatting sqref="M40:S45">
    <cfRule type="expression" priority="10" dxfId="0" stopIfTrue="1">
      <formula>$M40=5</formula>
    </cfRule>
  </conditionalFormatting>
  <conditionalFormatting sqref="M40:S45">
    <cfRule type="expression" priority="9" dxfId="0" stopIfTrue="1">
      <formula>$M40=5</formula>
    </cfRule>
  </conditionalFormatting>
  <conditionalFormatting sqref="M49:S54">
    <cfRule type="expression" priority="8" dxfId="0" stopIfTrue="1">
      <formula>$M49=5</formula>
    </cfRule>
  </conditionalFormatting>
  <conditionalFormatting sqref="M49:S54">
    <cfRule type="expression" priority="7" dxfId="0" stopIfTrue="1">
      <formula>$M49=5</formula>
    </cfRule>
  </conditionalFormatting>
  <conditionalFormatting sqref="C4:I10">
    <cfRule type="expression" priority="6" dxfId="0" stopIfTrue="1">
      <formula>$C4=6</formula>
    </cfRule>
  </conditionalFormatting>
  <conditionalFormatting sqref="C13:I19">
    <cfRule type="expression" priority="5" dxfId="0" stopIfTrue="1">
      <formula>$C13=6</formula>
    </cfRule>
  </conditionalFormatting>
  <conditionalFormatting sqref="C22:I28">
    <cfRule type="expression" priority="4" dxfId="0" stopIfTrue="1">
      <formula>$C22=6</formula>
    </cfRule>
  </conditionalFormatting>
  <conditionalFormatting sqref="C31:I37">
    <cfRule type="expression" priority="3" dxfId="0" stopIfTrue="1">
      <formula>$C31=6</formula>
    </cfRule>
  </conditionalFormatting>
  <conditionalFormatting sqref="C40:I46">
    <cfRule type="expression" priority="2" dxfId="0" stopIfTrue="1">
      <formula>$C40=6</formula>
    </cfRule>
  </conditionalFormatting>
  <conditionalFormatting sqref="C49:I55">
    <cfRule type="expression" priority="1" dxfId="0" stopIfTrue="1">
      <formula>$C49=6</formula>
    </cfRule>
  </conditionalFormatting>
  <printOptions horizontalCentered="1" verticalCentered="1"/>
  <pageMargins left="0.6692913385826772" right="0.2755905511811024" top="0.31" bottom="0.31496062992125984" header="0.1968503937007874" footer="0.196850393700787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32"/>
  <sheetViews>
    <sheetView showZeros="0" zoomScale="87" zoomScaleNormal="87" zoomScalePageLayoutView="0" workbookViewId="0" topLeftCell="A1">
      <selection activeCell="H17" sqref="H17"/>
    </sheetView>
  </sheetViews>
  <sheetFormatPr defaultColWidth="8.796875" defaultRowHeight="17.25"/>
  <cols>
    <col min="1" max="1" width="6.19921875" style="32" bestFit="1" customWidth="1"/>
    <col min="2" max="2" width="18.3984375" style="31" bestFit="1" customWidth="1"/>
    <col min="3" max="3" width="6.19921875" style="31" bestFit="1" customWidth="1"/>
    <col min="4" max="4" width="20.09765625" style="31" bestFit="1" customWidth="1"/>
    <col min="5" max="5" width="6.19921875" style="31" bestFit="1" customWidth="1"/>
    <col min="6" max="6" width="20.09765625" style="31" bestFit="1" customWidth="1"/>
    <col min="7" max="7" width="6.19921875" style="31" bestFit="1" customWidth="1"/>
    <col min="8" max="8" width="20.09765625" style="31" bestFit="1" customWidth="1"/>
    <col min="9" max="16384" width="8.796875" style="31" customWidth="1"/>
  </cols>
  <sheetData>
    <row r="1" spans="1:8" ht="22.5" customHeight="1">
      <c r="A1" s="167" t="s">
        <v>113</v>
      </c>
      <c r="B1" s="167"/>
      <c r="C1" s="167"/>
      <c r="D1" s="167"/>
      <c r="E1" s="167"/>
      <c r="F1" s="167"/>
      <c r="G1" s="167"/>
      <c r="H1" s="167"/>
    </row>
    <row r="2" spans="1:2" ht="14.25">
      <c r="A2" s="42"/>
      <c r="B2" s="31" t="s">
        <v>114</v>
      </c>
    </row>
    <row r="3" spans="1:8" ht="19.5" customHeight="1">
      <c r="A3" s="166" t="s">
        <v>92</v>
      </c>
      <c r="B3" s="166"/>
      <c r="C3" s="166" t="s">
        <v>93</v>
      </c>
      <c r="D3" s="166"/>
      <c r="E3" s="166" t="s">
        <v>94</v>
      </c>
      <c r="F3" s="166"/>
      <c r="G3" s="166" t="s">
        <v>95</v>
      </c>
      <c r="H3" s="166"/>
    </row>
    <row r="4" spans="1:8" ht="19.5" customHeight="1">
      <c r="A4" s="38" t="s">
        <v>44</v>
      </c>
      <c r="B4" s="39" t="s">
        <v>96</v>
      </c>
      <c r="C4" s="39" t="s">
        <v>44</v>
      </c>
      <c r="D4" s="39" t="s">
        <v>22</v>
      </c>
      <c r="E4" s="39" t="s">
        <v>44</v>
      </c>
      <c r="F4" s="39" t="s">
        <v>17</v>
      </c>
      <c r="G4" s="39" t="s">
        <v>44</v>
      </c>
      <c r="H4" s="39" t="s">
        <v>75</v>
      </c>
    </row>
    <row r="5" spans="1:8" ht="19.5" customHeight="1">
      <c r="A5" s="34" t="s">
        <v>59</v>
      </c>
      <c r="B5" s="35" t="s">
        <v>29</v>
      </c>
      <c r="C5" s="35" t="s">
        <v>60</v>
      </c>
      <c r="D5" s="35" t="s">
        <v>97</v>
      </c>
      <c r="E5" s="35" t="s">
        <v>59</v>
      </c>
      <c r="F5" s="35" t="s">
        <v>43</v>
      </c>
      <c r="G5" s="35" t="s">
        <v>59</v>
      </c>
      <c r="H5" s="35" t="s">
        <v>73</v>
      </c>
    </row>
    <row r="6" spans="1:8" ht="19.5" customHeight="1">
      <c r="A6" s="34" t="s">
        <v>45</v>
      </c>
      <c r="B6" s="35" t="s">
        <v>80</v>
      </c>
      <c r="C6" s="35" t="s">
        <v>45</v>
      </c>
      <c r="D6" s="35" t="s">
        <v>48</v>
      </c>
      <c r="E6" s="35" t="s">
        <v>45</v>
      </c>
      <c r="F6" s="35" t="s">
        <v>39</v>
      </c>
      <c r="G6" s="35" t="s">
        <v>45</v>
      </c>
      <c r="H6" s="35" t="s">
        <v>98</v>
      </c>
    </row>
    <row r="7" spans="1:8" ht="19.5" customHeight="1">
      <c r="A7" s="34" t="s">
        <v>45</v>
      </c>
      <c r="B7" s="35" t="s">
        <v>46</v>
      </c>
      <c r="C7" s="35" t="s">
        <v>45</v>
      </c>
      <c r="D7" s="35" t="s">
        <v>99</v>
      </c>
      <c r="E7" s="41" t="s">
        <v>45</v>
      </c>
      <c r="F7" s="41" t="s">
        <v>78</v>
      </c>
      <c r="G7" s="35" t="s">
        <v>45</v>
      </c>
      <c r="H7" s="35" t="s">
        <v>79</v>
      </c>
    </row>
    <row r="8" spans="1:8" ht="19.5" customHeight="1">
      <c r="A8" s="34" t="s">
        <v>55</v>
      </c>
      <c r="B8" s="35" t="s">
        <v>100</v>
      </c>
      <c r="C8" s="35" t="s">
        <v>55</v>
      </c>
      <c r="D8" s="35" t="s">
        <v>84</v>
      </c>
      <c r="E8" s="35" t="s">
        <v>55</v>
      </c>
      <c r="F8" s="35" t="s">
        <v>70</v>
      </c>
      <c r="G8" s="35" t="s">
        <v>45</v>
      </c>
      <c r="H8" s="35" t="s">
        <v>23</v>
      </c>
    </row>
    <row r="9" spans="1:8" ht="19.5" customHeight="1">
      <c r="A9" s="40" t="s">
        <v>50</v>
      </c>
      <c r="B9" s="41" t="s">
        <v>83</v>
      </c>
      <c r="C9" s="41" t="s">
        <v>50</v>
      </c>
      <c r="D9" s="41" t="s">
        <v>40</v>
      </c>
      <c r="E9" s="35" t="s">
        <v>50</v>
      </c>
      <c r="F9" s="35" t="s">
        <v>65</v>
      </c>
      <c r="G9" s="35" t="s">
        <v>55</v>
      </c>
      <c r="H9" s="35" t="s">
        <v>101</v>
      </c>
    </row>
    <row r="10" spans="1:8" ht="19.5" customHeight="1">
      <c r="A10" s="34" t="s">
        <v>50</v>
      </c>
      <c r="B10" s="35" t="s">
        <v>102</v>
      </c>
      <c r="C10" s="35" t="s">
        <v>50</v>
      </c>
      <c r="D10" s="35" t="s">
        <v>51</v>
      </c>
      <c r="E10" s="35" t="s">
        <v>50</v>
      </c>
      <c r="F10" s="35" t="s">
        <v>33</v>
      </c>
      <c r="G10" s="41" t="s">
        <v>50</v>
      </c>
      <c r="H10" s="41" t="s">
        <v>34</v>
      </c>
    </row>
    <row r="11" spans="1:8" ht="19.5" customHeight="1">
      <c r="A11" s="36"/>
      <c r="B11" s="37"/>
      <c r="C11" s="37"/>
      <c r="D11" s="37"/>
      <c r="E11" s="37"/>
      <c r="F11" s="37"/>
      <c r="G11" s="37"/>
      <c r="H11" s="37"/>
    </row>
    <row r="12" spans="1:8" ht="19.5" customHeight="1">
      <c r="A12" s="166" t="s">
        <v>87</v>
      </c>
      <c r="B12" s="166"/>
      <c r="C12" s="166" t="s">
        <v>88</v>
      </c>
      <c r="D12" s="166"/>
      <c r="E12" s="166" t="s">
        <v>89</v>
      </c>
      <c r="F12" s="166"/>
      <c r="G12" s="166" t="s">
        <v>90</v>
      </c>
      <c r="H12" s="166"/>
    </row>
    <row r="13" spans="1:8" ht="19.5" customHeight="1">
      <c r="A13" s="38" t="s">
        <v>44</v>
      </c>
      <c r="B13" s="39" t="s">
        <v>103</v>
      </c>
      <c r="C13" s="39" t="s">
        <v>44</v>
      </c>
      <c r="D13" s="39" t="s">
        <v>19</v>
      </c>
      <c r="E13" s="39" t="s">
        <v>59</v>
      </c>
      <c r="F13" s="39" t="s">
        <v>36</v>
      </c>
      <c r="G13" s="39" t="s">
        <v>59</v>
      </c>
      <c r="H13" s="39" t="s">
        <v>71</v>
      </c>
    </row>
    <row r="14" spans="1:8" ht="19.5" customHeight="1">
      <c r="A14" s="40" t="s">
        <v>59</v>
      </c>
      <c r="B14" s="41" t="s">
        <v>24</v>
      </c>
      <c r="C14" s="35" t="s">
        <v>59</v>
      </c>
      <c r="D14" s="35" t="s">
        <v>104</v>
      </c>
      <c r="E14" s="35" t="s">
        <v>45</v>
      </c>
      <c r="F14" s="35" t="s">
        <v>25</v>
      </c>
      <c r="G14" s="35" t="s">
        <v>45</v>
      </c>
      <c r="H14" s="35" t="s">
        <v>30</v>
      </c>
    </row>
    <row r="15" spans="1:8" ht="19.5" customHeight="1">
      <c r="A15" s="34" t="s">
        <v>45</v>
      </c>
      <c r="B15" s="35" t="s">
        <v>64</v>
      </c>
      <c r="C15" s="35" t="s">
        <v>45</v>
      </c>
      <c r="D15" s="35" t="s">
        <v>76</v>
      </c>
      <c r="E15" s="41" t="s">
        <v>45</v>
      </c>
      <c r="F15" s="41" t="s">
        <v>61</v>
      </c>
      <c r="G15" s="35" t="s">
        <v>45</v>
      </c>
      <c r="H15" s="35" t="s">
        <v>77</v>
      </c>
    </row>
    <row r="16" spans="1:8" ht="19.5" customHeight="1">
      <c r="A16" s="34" t="s">
        <v>45</v>
      </c>
      <c r="B16" s="35" t="s">
        <v>35</v>
      </c>
      <c r="C16" s="35" t="s">
        <v>45</v>
      </c>
      <c r="D16" s="35" t="s">
        <v>105</v>
      </c>
      <c r="E16" s="35" t="s">
        <v>45</v>
      </c>
      <c r="F16" s="35" t="s">
        <v>47</v>
      </c>
      <c r="G16" s="35" t="s">
        <v>55</v>
      </c>
      <c r="H16" s="35" t="s">
        <v>68</v>
      </c>
    </row>
    <row r="17" spans="1:8" ht="19.5" customHeight="1">
      <c r="A17" s="34" t="s">
        <v>45</v>
      </c>
      <c r="B17" s="35" t="s">
        <v>26</v>
      </c>
      <c r="C17" s="41" t="s">
        <v>45</v>
      </c>
      <c r="D17" s="41" t="s">
        <v>37</v>
      </c>
      <c r="E17" s="35" t="s">
        <v>55</v>
      </c>
      <c r="F17" s="35" t="s">
        <v>106</v>
      </c>
      <c r="G17" s="41" t="s">
        <v>55</v>
      </c>
      <c r="H17" s="41" t="s">
        <v>57</v>
      </c>
    </row>
    <row r="18" spans="1:8" ht="19.5" customHeight="1">
      <c r="A18" s="34" t="s">
        <v>55</v>
      </c>
      <c r="B18" s="35" t="s">
        <v>85</v>
      </c>
      <c r="C18" s="35" t="s">
        <v>55</v>
      </c>
      <c r="D18" s="35" t="s">
        <v>58</v>
      </c>
      <c r="E18" s="35" t="s">
        <v>50</v>
      </c>
      <c r="F18" s="35" t="s">
        <v>82</v>
      </c>
      <c r="G18" s="35" t="s">
        <v>50</v>
      </c>
      <c r="H18" s="35" t="s">
        <v>66</v>
      </c>
    </row>
    <row r="19" spans="1:8" ht="19.5" customHeight="1">
      <c r="A19" s="34" t="s">
        <v>50</v>
      </c>
      <c r="B19" s="35" t="s">
        <v>107</v>
      </c>
      <c r="C19" s="35" t="s">
        <v>50</v>
      </c>
      <c r="D19" s="35" t="s">
        <v>108</v>
      </c>
      <c r="E19" s="35"/>
      <c r="F19" s="35"/>
      <c r="G19" s="35"/>
      <c r="H19" s="35"/>
    </row>
    <row r="20" spans="1:8" ht="19.5" customHeight="1">
      <c r="A20" s="36"/>
      <c r="B20" s="37"/>
      <c r="C20" s="37"/>
      <c r="D20" s="37"/>
      <c r="E20" s="37"/>
      <c r="F20" s="37"/>
      <c r="G20" s="37"/>
      <c r="H20" s="37"/>
    </row>
    <row r="21" spans="1:8" ht="19.5" customHeight="1">
      <c r="A21" s="166" t="s">
        <v>9</v>
      </c>
      <c r="B21" s="166"/>
      <c r="C21" s="166" t="s">
        <v>11</v>
      </c>
      <c r="D21" s="166"/>
      <c r="E21" s="166" t="s">
        <v>13</v>
      </c>
      <c r="F21" s="166"/>
      <c r="G21" s="166" t="s">
        <v>15</v>
      </c>
      <c r="H21" s="166"/>
    </row>
    <row r="22" spans="1:8" ht="19.5" customHeight="1">
      <c r="A22" s="38" t="s">
        <v>60</v>
      </c>
      <c r="B22" s="39" t="s">
        <v>74</v>
      </c>
      <c r="C22" s="39" t="s">
        <v>59</v>
      </c>
      <c r="D22" s="39" t="s">
        <v>109</v>
      </c>
      <c r="E22" s="39" t="s">
        <v>59</v>
      </c>
      <c r="F22" s="39" t="s">
        <v>72</v>
      </c>
      <c r="G22" s="39" t="s">
        <v>59</v>
      </c>
      <c r="H22" s="39" t="s">
        <v>111</v>
      </c>
    </row>
    <row r="23" spans="1:8" ht="19.5" customHeight="1">
      <c r="A23" s="34" t="s">
        <v>45</v>
      </c>
      <c r="B23" s="35" t="s">
        <v>81</v>
      </c>
      <c r="C23" s="35" t="s">
        <v>45</v>
      </c>
      <c r="D23" s="35" t="s">
        <v>27</v>
      </c>
      <c r="E23" s="35" t="s">
        <v>45</v>
      </c>
      <c r="F23" s="35" t="s">
        <v>38</v>
      </c>
      <c r="G23" s="41" t="s">
        <v>45</v>
      </c>
      <c r="H23" s="41" t="s">
        <v>62</v>
      </c>
    </row>
    <row r="24" spans="1:8" ht="19.5" customHeight="1">
      <c r="A24" s="34" t="s">
        <v>45</v>
      </c>
      <c r="B24" s="35" t="s">
        <v>49</v>
      </c>
      <c r="C24" s="35" t="s">
        <v>45</v>
      </c>
      <c r="D24" s="35" t="s">
        <v>110</v>
      </c>
      <c r="E24" s="35" t="s">
        <v>45</v>
      </c>
      <c r="F24" s="35" t="s">
        <v>63</v>
      </c>
      <c r="G24" s="35" t="s">
        <v>45</v>
      </c>
      <c r="H24" s="35" t="s">
        <v>31</v>
      </c>
    </row>
    <row r="25" spans="1:8" ht="19.5" customHeight="1">
      <c r="A25" s="34" t="s">
        <v>55</v>
      </c>
      <c r="B25" s="35" t="s">
        <v>28</v>
      </c>
      <c r="C25" s="35" t="s">
        <v>55</v>
      </c>
      <c r="D25" s="35" t="s">
        <v>18</v>
      </c>
      <c r="E25" s="35" t="s">
        <v>55</v>
      </c>
      <c r="F25" s="35" t="s">
        <v>69</v>
      </c>
      <c r="G25" s="35" t="s">
        <v>55</v>
      </c>
      <c r="H25" s="35" t="s">
        <v>42</v>
      </c>
    </row>
    <row r="26" spans="1:8" ht="19.5" customHeight="1">
      <c r="A26" s="34" t="s">
        <v>55</v>
      </c>
      <c r="B26" s="35" t="s">
        <v>56</v>
      </c>
      <c r="C26" s="35" t="s">
        <v>55</v>
      </c>
      <c r="D26" s="35" t="s">
        <v>86</v>
      </c>
      <c r="E26" s="41" t="s">
        <v>50</v>
      </c>
      <c r="F26" s="41" t="s">
        <v>54</v>
      </c>
      <c r="G26" s="35" t="s">
        <v>50</v>
      </c>
      <c r="H26" s="35" t="s">
        <v>53</v>
      </c>
    </row>
    <row r="27" spans="1:8" ht="19.5" customHeight="1">
      <c r="A27" s="40" t="s">
        <v>50</v>
      </c>
      <c r="B27" s="41" t="s">
        <v>52</v>
      </c>
      <c r="C27" s="41" t="s">
        <v>50</v>
      </c>
      <c r="D27" s="41" t="s">
        <v>41</v>
      </c>
      <c r="E27" s="35" t="s">
        <v>50</v>
      </c>
      <c r="F27" s="35" t="s">
        <v>67</v>
      </c>
      <c r="G27" s="35" t="s">
        <v>50</v>
      </c>
      <c r="H27" s="35" t="s">
        <v>32</v>
      </c>
    </row>
    <row r="28" spans="1:8" ht="19.5" customHeight="1">
      <c r="A28" s="34"/>
      <c r="B28" s="35"/>
      <c r="C28" s="35"/>
      <c r="D28" s="35"/>
      <c r="E28" s="35"/>
      <c r="F28" s="35"/>
      <c r="G28" s="35"/>
      <c r="H28" s="35"/>
    </row>
    <row r="29" spans="1:8" ht="19.5" customHeight="1">
      <c r="A29" s="36"/>
      <c r="B29" s="37"/>
      <c r="C29" s="37"/>
      <c r="D29" s="37"/>
      <c r="E29" s="37"/>
      <c r="F29" s="37"/>
      <c r="G29" s="37"/>
      <c r="H29" s="37"/>
    </row>
    <row r="32" ht="14.25">
      <c r="A32" s="31"/>
    </row>
  </sheetData>
  <sheetProtection/>
  <mergeCells count="13">
    <mergeCell ref="A1:H1"/>
    <mergeCell ref="E12:F12"/>
    <mergeCell ref="G12:H12"/>
    <mergeCell ref="A3:B3"/>
    <mergeCell ref="C3:D3"/>
    <mergeCell ref="E3:F3"/>
    <mergeCell ref="G3:H3"/>
    <mergeCell ref="A21:B21"/>
    <mergeCell ref="C21:D21"/>
    <mergeCell ref="E21:F21"/>
    <mergeCell ref="G21:H21"/>
    <mergeCell ref="A12:B12"/>
    <mergeCell ref="C12:D12"/>
  </mergeCells>
  <printOptions horizontalCentered="1"/>
  <pageMargins left="0.3937007874015748" right="0.2755905511811024" top="0.26" bottom="0.28" header="0.2" footer="0.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8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13.296875" style="9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20" width="3.09765625" style="8" customWidth="1"/>
    <col min="21" max="21" width="3.09765625" style="12" customWidth="1"/>
    <col min="22" max="22" width="3.09765625" style="8" customWidth="1"/>
    <col min="23" max="29" width="5.69921875" style="8" customWidth="1"/>
    <col min="30" max="16384" width="8.796875" style="8" customWidth="1"/>
  </cols>
  <sheetData>
    <row r="1" spans="1:29" s="3" customFormat="1" ht="23.25" customHeight="1">
      <c r="A1" s="25" t="str">
        <f>IF(SUM(W2:W8)=42,"対戦終了",IF(SUM(W2:W8)&gt;0,SUM(W2:W8)/2/21,"　"))</f>
        <v>対戦終了</v>
      </c>
      <c r="B1" s="171" t="str">
        <f>A2</f>
        <v>ブラックタイガース</v>
      </c>
      <c r="C1" s="171"/>
      <c r="D1" s="171"/>
      <c r="E1" s="171" t="str">
        <f>A3</f>
        <v>野菊野ファイターズ</v>
      </c>
      <c r="F1" s="171"/>
      <c r="G1" s="171"/>
      <c r="H1" s="171" t="str">
        <f>A4</f>
        <v>北柏スーパーナイン</v>
      </c>
      <c r="I1" s="171"/>
      <c r="J1" s="171"/>
      <c r="K1" s="171" t="str">
        <f>A5</f>
        <v>旭町サンライズ</v>
      </c>
      <c r="L1" s="171"/>
      <c r="M1" s="171"/>
      <c r="N1" s="171" t="str">
        <f>A6</f>
        <v>西新田子供会</v>
      </c>
      <c r="O1" s="171"/>
      <c r="P1" s="171"/>
      <c r="Q1" s="171" t="str">
        <f>A7</f>
        <v>加岸ベアーズ</v>
      </c>
      <c r="R1" s="171"/>
      <c r="S1" s="171"/>
      <c r="T1" s="171" t="str">
        <f>A8</f>
        <v>カージナルスJr.</v>
      </c>
      <c r="U1" s="171"/>
      <c r="V1" s="171"/>
      <c r="W1" s="2" t="s">
        <v>0</v>
      </c>
      <c r="X1" s="2" t="s">
        <v>1</v>
      </c>
      <c r="Y1" s="2" t="s">
        <v>2</v>
      </c>
      <c r="Z1" s="2" t="s">
        <v>3</v>
      </c>
      <c r="AA1" s="2" t="s">
        <v>4</v>
      </c>
      <c r="AB1" s="2" t="s">
        <v>5</v>
      </c>
      <c r="AC1" s="2" t="s">
        <v>6</v>
      </c>
    </row>
    <row r="2" spans="1:29" ht="75.75" customHeight="1">
      <c r="A2" s="4" t="str">
        <f>'ﾌﾞﾛｯｸ別'!B4</f>
        <v>ブラックタイガース</v>
      </c>
      <c r="B2" s="168"/>
      <c r="C2" s="169"/>
      <c r="D2" s="170"/>
      <c r="E2" s="10">
        <v>9</v>
      </c>
      <c r="F2" s="5" t="str">
        <f>IF(E2="","",IF(E2=G2,"△",IF(E2&gt;G2,"○","●")))</f>
        <v>○</v>
      </c>
      <c r="G2" s="11">
        <v>8</v>
      </c>
      <c r="H2" s="10">
        <v>5</v>
      </c>
      <c r="I2" s="5" t="str">
        <f>IF(H2="","",IF(H2=J2,"△",IF(H2&gt;J2,"○","●")))</f>
        <v>○</v>
      </c>
      <c r="J2" s="11">
        <v>1</v>
      </c>
      <c r="K2" s="10">
        <v>19</v>
      </c>
      <c r="L2" s="5" t="str">
        <f>IF(K2="","",IF(K2=M2,"△",IF(K2&gt;M2,"○","●")))</f>
        <v>○</v>
      </c>
      <c r="M2" s="11">
        <v>0</v>
      </c>
      <c r="N2" s="10">
        <v>6</v>
      </c>
      <c r="O2" s="5" t="str">
        <f>IF(N2="","",IF(N2=P2,"△",IF(N2&gt;P2,"○","●")))</f>
        <v>○</v>
      </c>
      <c r="P2" s="11">
        <v>5</v>
      </c>
      <c r="Q2" s="10">
        <v>4</v>
      </c>
      <c r="R2" s="5" t="str">
        <f>IF(Q2="","",IF(Q2=S2,"△",IF(Q2&gt;S2,"○","●")))</f>
        <v>●</v>
      </c>
      <c r="S2" s="11">
        <v>13</v>
      </c>
      <c r="T2" s="10">
        <v>9</v>
      </c>
      <c r="U2" s="5" t="str">
        <f aca="true" t="shared" si="0" ref="U2:U7">IF(T2="","",IF(T2=V2,"△",IF(T2&gt;V2,"○","●")))</f>
        <v>○</v>
      </c>
      <c r="V2" s="11">
        <v>1</v>
      </c>
      <c r="W2" s="13">
        <f>SUM(X2:Z2)</f>
        <v>6</v>
      </c>
      <c r="X2" s="14">
        <f>COUNTIF($B2:$V2,"○")</f>
        <v>5</v>
      </c>
      <c r="Y2" s="14">
        <f>COUNTIF($B2:$V2,"●")</f>
        <v>1</v>
      </c>
      <c r="Z2" s="14">
        <f>COUNTIF($B2:$V2,"△")</f>
        <v>0</v>
      </c>
      <c r="AA2" s="6">
        <f>B2+E2+H2+K2+N2+Q2+T2</f>
        <v>52</v>
      </c>
      <c r="AB2" s="6">
        <f>D2+G2+J2+M2+P2+S2+V2</f>
        <v>28</v>
      </c>
      <c r="AC2" s="7">
        <f>AA2-AB2</f>
        <v>24</v>
      </c>
    </row>
    <row r="3" spans="1:29" ht="75.75" customHeight="1">
      <c r="A3" s="4" t="str">
        <f>'ﾌﾞﾛｯｸ別'!B5</f>
        <v>野菊野ファイターズ</v>
      </c>
      <c r="B3" s="10">
        <v>8</v>
      </c>
      <c r="C3" s="5" t="str">
        <f aca="true" t="shared" si="1" ref="C3:C8">IF(B3="","",IF(B3=D3,"△",IF(B3&gt;D3,"○","●")))</f>
        <v>●</v>
      </c>
      <c r="D3" s="11">
        <v>9</v>
      </c>
      <c r="E3" s="168"/>
      <c r="F3" s="169"/>
      <c r="G3" s="170"/>
      <c r="H3" s="10">
        <v>11</v>
      </c>
      <c r="I3" s="5" t="str">
        <f>IF(H3="","",IF(H3=J3,"△",IF(H3&gt;J3,"○","●")))</f>
        <v>○</v>
      </c>
      <c r="J3" s="11">
        <v>7</v>
      </c>
      <c r="K3" s="10">
        <v>12</v>
      </c>
      <c r="L3" s="5" t="str">
        <f>IF(K3="","",IF(K3=M3,"△",IF(K3&gt;M3,"○","●")))</f>
        <v>○</v>
      </c>
      <c r="M3" s="11">
        <v>5</v>
      </c>
      <c r="N3" s="10">
        <v>9</v>
      </c>
      <c r="O3" s="5" t="str">
        <f>IF(N3="","",IF(N3=P3,"△",IF(N3&gt;P3,"○","●")))</f>
        <v>●</v>
      </c>
      <c r="P3" s="11">
        <v>10</v>
      </c>
      <c r="Q3" s="10">
        <v>2</v>
      </c>
      <c r="R3" s="5" t="str">
        <f>IF(Q3="","",IF(Q3=S3,"△",IF(Q3&gt;S3,"○","●")))</f>
        <v>●</v>
      </c>
      <c r="S3" s="11">
        <v>7</v>
      </c>
      <c r="T3" s="10">
        <v>10</v>
      </c>
      <c r="U3" s="5" t="str">
        <f t="shared" si="0"/>
        <v>○</v>
      </c>
      <c r="V3" s="11">
        <v>2</v>
      </c>
      <c r="W3" s="13">
        <f aca="true" t="shared" si="2" ref="W3:W8">SUM(X3:Z3)</f>
        <v>6</v>
      </c>
      <c r="X3" s="14">
        <f aca="true" t="shared" si="3" ref="X3:X8">COUNTIF($B3:$V3,"○")</f>
        <v>3</v>
      </c>
      <c r="Y3" s="14">
        <f aca="true" t="shared" si="4" ref="Y3:Y8">COUNTIF($B3:$V3,"●")</f>
        <v>3</v>
      </c>
      <c r="Z3" s="14">
        <f aca="true" t="shared" si="5" ref="Z3:Z8">COUNTIF($B3:$V3,"△")</f>
        <v>0</v>
      </c>
      <c r="AA3" s="6">
        <f aca="true" t="shared" si="6" ref="AA3:AA8">B3+E3+H3+K3+N3+Q3+T3</f>
        <v>52</v>
      </c>
      <c r="AB3" s="6">
        <f aca="true" t="shared" si="7" ref="AB3:AB8">D3+G3+J3+M3+P3+S3+V3</f>
        <v>40</v>
      </c>
      <c r="AC3" s="7">
        <f aca="true" t="shared" si="8" ref="AC3:AC8">AA3-AB3</f>
        <v>12</v>
      </c>
    </row>
    <row r="4" spans="1:29" ht="75.75" customHeight="1">
      <c r="A4" s="4" t="str">
        <f>'ﾌﾞﾛｯｸ別'!B6</f>
        <v>北柏スーパーナイン</v>
      </c>
      <c r="B4" s="10">
        <v>1</v>
      </c>
      <c r="C4" s="5" t="str">
        <f t="shared" si="1"/>
        <v>●</v>
      </c>
      <c r="D4" s="11">
        <v>5</v>
      </c>
      <c r="E4" s="10">
        <v>7</v>
      </c>
      <c r="F4" s="5" t="str">
        <f>IF(E4="","",IF(E4=G4,"△",IF(E4&gt;G4,"○","●")))</f>
        <v>●</v>
      </c>
      <c r="G4" s="11">
        <v>11</v>
      </c>
      <c r="H4" s="168"/>
      <c r="I4" s="169"/>
      <c r="J4" s="170"/>
      <c r="K4" s="10">
        <v>1</v>
      </c>
      <c r="L4" s="5" t="str">
        <f>IF(K4="","",IF(K4=M4,"△",IF(K4&gt;M4,"○","●")))</f>
        <v>●</v>
      </c>
      <c r="M4" s="11">
        <v>10</v>
      </c>
      <c r="N4" s="10">
        <v>4</v>
      </c>
      <c r="O4" s="5" t="str">
        <f>IF(N4="","",IF(N4=P4,"△",IF(N4&gt;P4,"○","●")))</f>
        <v>●</v>
      </c>
      <c r="P4" s="11">
        <v>18</v>
      </c>
      <c r="Q4" s="10">
        <v>1</v>
      </c>
      <c r="R4" s="5" t="str">
        <f>IF(Q4="","",IF(Q4=S4,"△",IF(Q4&gt;S4,"○","●")))</f>
        <v>●</v>
      </c>
      <c r="S4" s="11">
        <v>18</v>
      </c>
      <c r="T4" s="10">
        <v>8</v>
      </c>
      <c r="U4" s="5" t="str">
        <f t="shared" si="0"/>
        <v>○</v>
      </c>
      <c r="V4" s="11">
        <v>4</v>
      </c>
      <c r="W4" s="13">
        <f t="shared" si="2"/>
        <v>6</v>
      </c>
      <c r="X4" s="14">
        <f t="shared" si="3"/>
        <v>1</v>
      </c>
      <c r="Y4" s="14">
        <f t="shared" si="4"/>
        <v>5</v>
      </c>
      <c r="Z4" s="14">
        <f t="shared" si="5"/>
        <v>0</v>
      </c>
      <c r="AA4" s="6">
        <f t="shared" si="6"/>
        <v>22</v>
      </c>
      <c r="AB4" s="6">
        <f t="shared" si="7"/>
        <v>66</v>
      </c>
      <c r="AC4" s="7">
        <f t="shared" si="8"/>
        <v>-44</v>
      </c>
    </row>
    <row r="5" spans="1:29" ht="75.75" customHeight="1">
      <c r="A5" s="4" t="str">
        <f>'ﾌﾞﾛｯｸ別'!B7</f>
        <v>旭町サンライズ</v>
      </c>
      <c r="B5" s="10">
        <v>0</v>
      </c>
      <c r="C5" s="5" t="str">
        <f t="shared" si="1"/>
        <v>●</v>
      </c>
      <c r="D5" s="11">
        <v>19</v>
      </c>
      <c r="E5" s="10">
        <v>5</v>
      </c>
      <c r="F5" s="5" t="str">
        <f>IF(E5="","",IF(E5=G5,"△",IF(E5&gt;G5,"○","●")))</f>
        <v>●</v>
      </c>
      <c r="G5" s="11">
        <v>12</v>
      </c>
      <c r="H5" s="10">
        <v>10</v>
      </c>
      <c r="I5" s="5" t="str">
        <f>IF(H5="","",IF(H5=J5,"△",IF(H5&gt;J5,"○","●")))</f>
        <v>○</v>
      </c>
      <c r="J5" s="11">
        <v>1</v>
      </c>
      <c r="K5" s="168"/>
      <c r="L5" s="169"/>
      <c r="M5" s="170"/>
      <c r="N5" s="10">
        <v>5</v>
      </c>
      <c r="O5" s="5" t="str">
        <f>IF(N5="","",IF(N5=P5,"△",IF(N5&gt;P5,"○","●")))</f>
        <v>○</v>
      </c>
      <c r="P5" s="11">
        <v>3</v>
      </c>
      <c r="Q5" s="10">
        <v>1</v>
      </c>
      <c r="R5" s="5" t="str">
        <f>IF(Q5="","",IF(Q5=S5,"△",IF(Q5&gt;S5,"○","●")))</f>
        <v>●</v>
      </c>
      <c r="S5" s="11">
        <v>9</v>
      </c>
      <c r="T5" s="10">
        <v>6</v>
      </c>
      <c r="U5" s="5" t="str">
        <f t="shared" si="0"/>
        <v>●</v>
      </c>
      <c r="V5" s="11">
        <v>17</v>
      </c>
      <c r="W5" s="13">
        <f t="shared" si="2"/>
        <v>6</v>
      </c>
      <c r="X5" s="14">
        <f t="shared" si="3"/>
        <v>2</v>
      </c>
      <c r="Y5" s="14">
        <f t="shared" si="4"/>
        <v>4</v>
      </c>
      <c r="Z5" s="14">
        <f t="shared" si="5"/>
        <v>0</v>
      </c>
      <c r="AA5" s="6">
        <f t="shared" si="6"/>
        <v>27</v>
      </c>
      <c r="AB5" s="6">
        <f t="shared" si="7"/>
        <v>61</v>
      </c>
      <c r="AC5" s="7">
        <f t="shared" si="8"/>
        <v>-34</v>
      </c>
    </row>
    <row r="6" spans="1:29" ht="75.75" customHeight="1">
      <c r="A6" s="4" t="str">
        <f>'ﾌﾞﾛｯｸ別'!B8</f>
        <v>西新田子供会</v>
      </c>
      <c r="B6" s="10">
        <v>5</v>
      </c>
      <c r="C6" s="5" t="str">
        <f t="shared" si="1"/>
        <v>●</v>
      </c>
      <c r="D6" s="11">
        <v>6</v>
      </c>
      <c r="E6" s="10">
        <v>10</v>
      </c>
      <c r="F6" s="5" t="str">
        <f>IF(E6="","",IF(E6=G6,"△",IF(E6&gt;G6,"○","●")))</f>
        <v>○</v>
      </c>
      <c r="G6" s="11">
        <v>9</v>
      </c>
      <c r="H6" s="10">
        <v>18</v>
      </c>
      <c r="I6" s="5" t="str">
        <f>IF(H6="","",IF(H6=J6,"△",IF(H6&gt;J6,"○","●")))</f>
        <v>○</v>
      </c>
      <c r="J6" s="11">
        <v>4</v>
      </c>
      <c r="K6" s="10">
        <v>3</v>
      </c>
      <c r="L6" s="5" t="str">
        <f>IF(K6="","",IF(K6=M6,"△",IF(K6&gt;M6,"○","●")))</f>
        <v>●</v>
      </c>
      <c r="M6" s="11">
        <v>5</v>
      </c>
      <c r="N6" s="168"/>
      <c r="O6" s="169"/>
      <c r="P6" s="170"/>
      <c r="Q6" s="10">
        <v>4</v>
      </c>
      <c r="R6" s="5" t="str">
        <f>IF(Q6="","",IF(Q6=S6,"△",IF(Q6&gt;S6,"○","●")))</f>
        <v>●</v>
      </c>
      <c r="S6" s="11">
        <v>6</v>
      </c>
      <c r="T6" s="10">
        <v>9</v>
      </c>
      <c r="U6" s="5" t="str">
        <f t="shared" si="0"/>
        <v>○</v>
      </c>
      <c r="V6" s="11">
        <v>2</v>
      </c>
      <c r="W6" s="13">
        <f t="shared" si="2"/>
        <v>6</v>
      </c>
      <c r="X6" s="14">
        <f t="shared" si="3"/>
        <v>3</v>
      </c>
      <c r="Y6" s="14">
        <f t="shared" si="4"/>
        <v>3</v>
      </c>
      <c r="Z6" s="14">
        <f t="shared" si="5"/>
        <v>0</v>
      </c>
      <c r="AA6" s="6">
        <f t="shared" si="6"/>
        <v>49</v>
      </c>
      <c r="AB6" s="6">
        <f t="shared" si="7"/>
        <v>32</v>
      </c>
      <c r="AC6" s="7">
        <f t="shared" si="8"/>
        <v>17</v>
      </c>
    </row>
    <row r="7" spans="1:29" ht="75.75" customHeight="1">
      <c r="A7" s="4" t="str">
        <f>'ﾌﾞﾛｯｸ別'!B9</f>
        <v>加岸ベアーズ</v>
      </c>
      <c r="B7" s="10">
        <v>13</v>
      </c>
      <c r="C7" s="5" t="str">
        <f t="shared" si="1"/>
        <v>○</v>
      </c>
      <c r="D7" s="11">
        <v>4</v>
      </c>
      <c r="E7" s="10">
        <v>7</v>
      </c>
      <c r="F7" s="5" t="str">
        <f>IF(E7="","",IF(E7=G7,"△",IF(E7&gt;G7,"○","●")))</f>
        <v>○</v>
      </c>
      <c r="G7" s="11">
        <v>2</v>
      </c>
      <c r="H7" s="10">
        <v>18</v>
      </c>
      <c r="I7" s="5" t="str">
        <f>IF(H7="","",IF(H7=J7,"△",IF(H7&gt;J7,"○","●")))</f>
        <v>○</v>
      </c>
      <c r="J7" s="11">
        <v>1</v>
      </c>
      <c r="K7" s="10">
        <v>9</v>
      </c>
      <c r="L7" s="5" t="str">
        <f>IF(K7="","",IF(K7=M7,"△",IF(K7&gt;M7,"○","●")))</f>
        <v>○</v>
      </c>
      <c r="M7" s="11">
        <v>1</v>
      </c>
      <c r="N7" s="10">
        <v>6</v>
      </c>
      <c r="O7" s="5" t="str">
        <f>IF(N7="","",IF(N7=P7,"△",IF(N7&gt;P7,"○","●")))</f>
        <v>○</v>
      </c>
      <c r="P7" s="11">
        <v>4</v>
      </c>
      <c r="Q7" s="168"/>
      <c r="R7" s="169"/>
      <c r="S7" s="170"/>
      <c r="T7" s="10">
        <v>6</v>
      </c>
      <c r="U7" s="5" t="str">
        <f t="shared" si="0"/>
        <v>○</v>
      </c>
      <c r="V7" s="11">
        <v>3</v>
      </c>
      <c r="W7" s="13">
        <f t="shared" si="2"/>
        <v>6</v>
      </c>
      <c r="X7" s="14">
        <f t="shared" si="3"/>
        <v>6</v>
      </c>
      <c r="Y7" s="14">
        <f t="shared" si="4"/>
        <v>0</v>
      </c>
      <c r="Z7" s="14">
        <f t="shared" si="5"/>
        <v>0</v>
      </c>
      <c r="AA7" s="6">
        <f t="shared" si="6"/>
        <v>59</v>
      </c>
      <c r="AB7" s="6">
        <f t="shared" si="7"/>
        <v>15</v>
      </c>
      <c r="AC7" s="7">
        <f t="shared" si="8"/>
        <v>44</v>
      </c>
    </row>
    <row r="8" spans="1:29" ht="75.75" customHeight="1">
      <c r="A8" s="4" t="str">
        <f>'ﾌﾞﾛｯｸ別'!B10</f>
        <v>カージナルスJr.</v>
      </c>
      <c r="B8" s="10">
        <v>1</v>
      </c>
      <c r="C8" s="5" t="str">
        <f t="shared" si="1"/>
        <v>●</v>
      </c>
      <c r="D8" s="11">
        <v>9</v>
      </c>
      <c r="E8" s="10">
        <v>2</v>
      </c>
      <c r="F8" s="5" t="str">
        <f>IF(E8="","",IF(E8=G8,"△",IF(E8&gt;G8,"○","●")))</f>
        <v>●</v>
      </c>
      <c r="G8" s="11">
        <v>10</v>
      </c>
      <c r="H8" s="10">
        <v>4</v>
      </c>
      <c r="I8" s="5" t="str">
        <f>IF(H8="","",IF(H8=J8,"△",IF(H8&gt;J8,"○","●")))</f>
        <v>●</v>
      </c>
      <c r="J8" s="11">
        <v>8</v>
      </c>
      <c r="K8" s="10">
        <v>17</v>
      </c>
      <c r="L8" s="5" t="str">
        <f>IF(K8="","",IF(K8=M8,"△",IF(K8&gt;M8,"○","●")))</f>
        <v>○</v>
      </c>
      <c r="M8" s="11">
        <v>6</v>
      </c>
      <c r="N8" s="10">
        <v>2</v>
      </c>
      <c r="O8" s="5" t="str">
        <f>IF(N8="","",IF(N8=P8,"△",IF(N8&gt;P8,"○","●")))</f>
        <v>●</v>
      </c>
      <c r="P8" s="11">
        <v>9</v>
      </c>
      <c r="Q8" s="10">
        <v>3</v>
      </c>
      <c r="R8" s="5" t="str">
        <f>IF(Q8="","",IF(Q8=S8,"△",IF(Q8&gt;S8,"○","●")))</f>
        <v>●</v>
      </c>
      <c r="S8" s="11">
        <v>6</v>
      </c>
      <c r="T8" s="168"/>
      <c r="U8" s="169"/>
      <c r="V8" s="170"/>
      <c r="W8" s="13">
        <f t="shared" si="2"/>
        <v>6</v>
      </c>
      <c r="X8" s="14">
        <f t="shared" si="3"/>
        <v>1</v>
      </c>
      <c r="Y8" s="14">
        <f t="shared" si="4"/>
        <v>5</v>
      </c>
      <c r="Z8" s="14">
        <f t="shared" si="5"/>
        <v>0</v>
      </c>
      <c r="AA8" s="6">
        <f t="shared" si="6"/>
        <v>29</v>
      </c>
      <c r="AB8" s="6">
        <f t="shared" si="7"/>
        <v>48</v>
      </c>
      <c r="AC8" s="7">
        <f t="shared" si="8"/>
        <v>-19</v>
      </c>
    </row>
  </sheetData>
  <sheetProtection/>
  <mergeCells count="14">
    <mergeCell ref="T8:V8"/>
    <mergeCell ref="Q7:S7"/>
    <mergeCell ref="Q1:S1"/>
    <mergeCell ref="H4:J4"/>
    <mergeCell ref="K5:M5"/>
    <mergeCell ref="N6:P6"/>
    <mergeCell ref="B2:D2"/>
    <mergeCell ref="E3:G3"/>
    <mergeCell ref="N1:P1"/>
    <mergeCell ref="T1:V1"/>
    <mergeCell ref="B1:D1"/>
    <mergeCell ref="E1:G1"/>
    <mergeCell ref="H1:J1"/>
    <mergeCell ref="K1:M1"/>
  </mergeCells>
  <dataValidations count="2">
    <dataValidation allowBlank="1" showInputMessage="1" showErrorMessage="1" imeMode="hiragana" sqref="C1:C65536 U1:U65536 R1:R65536 F1:F65536 I1:I65536 L1:L65536 O1:O65536 A2:A8"/>
    <dataValidation allowBlank="1" showInputMessage="1" showErrorMessage="1" imeMode="off" sqref="V2:V7 W2:AC8 T7 S2:T6 B2:B8 D2:E8 G2:H8 J2:K8 M2:N8 P2:Q8 S8:T8"/>
  </dataValidations>
  <printOptions horizontalCentered="1"/>
  <pageMargins left="0.1968503937007874" right="0.1968503937007874" top="0.8267716535433072" bottom="0.35433070866141736" header="0.35433070866141736" footer="0.1968503937007874"/>
  <pageSetup fitToHeight="1" fitToWidth="1" horizontalDpi="600" verticalDpi="600" orientation="landscape" paperSize="9" scale="96" r:id="rId1"/>
  <headerFooter alignWithMargins="0">
    <oddHeader>&amp;L&amp;24第30回カリフ・マルエス杯（&amp;A）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8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20" width="3.09765625" style="8" customWidth="1"/>
    <col min="21" max="21" width="3.09765625" style="12" customWidth="1"/>
    <col min="22" max="22" width="3.09765625" style="8" customWidth="1"/>
    <col min="23" max="29" width="5.69921875" style="8" customWidth="1"/>
    <col min="30" max="16384" width="8.796875" style="8" customWidth="1"/>
  </cols>
  <sheetData>
    <row r="1" spans="1:29" ht="23.25" customHeight="1">
      <c r="A1" s="25" t="str">
        <f>IF(SUM(W2:W8)=42,"対戦終了",IF(SUM(W2:W8)&gt;0,SUM(W2:W8)/2/21,"　"))</f>
        <v>対戦終了</v>
      </c>
      <c r="B1" s="172" t="str">
        <f>A2</f>
        <v>新木ファイターズ</v>
      </c>
      <c r="C1" s="173"/>
      <c r="D1" s="174"/>
      <c r="E1" s="172" t="str">
        <f>A3</f>
        <v>三郷団地ライオンズ</v>
      </c>
      <c r="F1" s="173"/>
      <c r="G1" s="174"/>
      <c r="H1" s="172" t="str">
        <f>A4</f>
        <v>新柏ツインズ</v>
      </c>
      <c r="I1" s="173"/>
      <c r="J1" s="174"/>
      <c r="K1" s="172" t="str">
        <f>A5</f>
        <v>四小地区少年野球クラブ</v>
      </c>
      <c r="L1" s="173"/>
      <c r="M1" s="174"/>
      <c r="N1" s="172" t="str">
        <f>A6</f>
        <v>中根ヤンキース</v>
      </c>
      <c r="O1" s="173"/>
      <c r="P1" s="174"/>
      <c r="Q1" s="172" t="str">
        <f>A7</f>
        <v>江戸川台フェニックス</v>
      </c>
      <c r="R1" s="173"/>
      <c r="S1" s="174"/>
      <c r="T1" s="172" t="str">
        <f>A8</f>
        <v>前ヶ崎クラブ</v>
      </c>
      <c r="U1" s="173"/>
      <c r="V1" s="174"/>
      <c r="W1" s="2" t="s">
        <v>0</v>
      </c>
      <c r="X1" s="2" t="s">
        <v>1</v>
      </c>
      <c r="Y1" s="2" t="s">
        <v>2</v>
      </c>
      <c r="Z1" s="2" t="s">
        <v>3</v>
      </c>
      <c r="AA1" s="2" t="s">
        <v>4</v>
      </c>
      <c r="AB1" s="2" t="s">
        <v>5</v>
      </c>
      <c r="AC1" s="2" t="s">
        <v>6</v>
      </c>
    </row>
    <row r="2" spans="1:29" ht="75.75" customHeight="1">
      <c r="A2" s="4" t="str">
        <f>'ﾌﾞﾛｯｸ別'!D4</f>
        <v>新木ファイターズ</v>
      </c>
      <c r="B2" s="168"/>
      <c r="C2" s="169"/>
      <c r="D2" s="170"/>
      <c r="E2" s="10">
        <v>2</v>
      </c>
      <c r="F2" s="5" t="str">
        <f>IF(E2="","",IF(E2=G2,"△",IF(E2&gt;G2,"○","●")))</f>
        <v>●</v>
      </c>
      <c r="G2" s="11">
        <v>4</v>
      </c>
      <c r="H2" s="10">
        <v>12</v>
      </c>
      <c r="I2" s="5" t="str">
        <f>IF(H2="","",IF(H2=J2,"△",IF(H2&gt;J2,"○","●")))</f>
        <v>○</v>
      </c>
      <c r="J2" s="11">
        <v>2</v>
      </c>
      <c r="K2" s="10">
        <v>6</v>
      </c>
      <c r="L2" s="5" t="str">
        <f>IF(K2="","",IF(K2=M2,"△",IF(K2&gt;M2,"○","●")))</f>
        <v>○</v>
      </c>
      <c r="M2" s="11">
        <v>5</v>
      </c>
      <c r="N2" s="10">
        <v>8</v>
      </c>
      <c r="O2" s="5" t="str">
        <f>IF(N2="","",IF(N2=P2,"△",IF(N2&gt;P2,"○","●")))</f>
        <v>○</v>
      </c>
      <c r="P2" s="11">
        <v>1</v>
      </c>
      <c r="Q2" s="10">
        <v>1</v>
      </c>
      <c r="R2" s="5" t="str">
        <f>IF(Q2="","",IF(Q2=S2,"△",IF(Q2&gt;S2,"○","●")))</f>
        <v>△</v>
      </c>
      <c r="S2" s="11">
        <v>1</v>
      </c>
      <c r="T2" s="10">
        <v>1</v>
      </c>
      <c r="U2" s="5" t="str">
        <f aca="true" t="shared" si="0" ref="U2:U7">IF(T2="","",IF(T2=V2,"△",IF(T2&gt;V2,"○","●")))</f>
        <v>△</v>
      </c>
      <c r="V2" s="11">
        <v>1</v>
      </c>
      <c r="W2" s="13">
        <f>SUM(X2:Z2)</f>
        <v>6</v>
      </c>
      <c r="X2" s="14">
        <f>COUNTIF($B2:$V2,"○")</f>
        <v>3</v>
      </c>
      <c r="Y2" s="14">
        <f>COUNTIF($B2:$V2,"●")</f>
        <v>1</v>
      </c>
      <c r="Z2" s="14">
        <f>COUNTIF($B2:$V2,"△")</f>
        <v>2</v>
      </c>
      <c r="AA2" s="6">
        <f>B2+E2+H2+K2+N2+Q2+T2</f>
        <v>30</v>
      </c>
      <c r="AB2" s="6">
        <f>D2+G2+J2+M2+P2+S2+V2</f>
        <v>14</v>
      </c>
      <c r="AC2" s="7">
        <f>AA2-AB2</f>
        <v>16</v>
      </c>
    </row>
    <row r="3" spans="1:29" ht="75.75" customHeight="1">
      <c r="A3" s="4" t="str">
        <f>'ﾌﾞﾛｯｸ別'!D5</f>
        <v>三郷団地ライオンズ</v>
      </c>
      <c r="B3" s="10">
        <v>4</v>
      </c>
      <c r="C3" s="5" t="str">
        <f aca="true" t="shared" si="1" ref="C3:C8">IF(B3="","",IF(B3=D3,"△",IF(B3&gt;D3,"○","●")))</f>
        <v>○</v>
      </c>
      <c r="D3" s="11">
        <v>2</v>
      </c>
      <c r="E3" s="168"/>
      <c r="F3" s="169"/>
      <c r="G3" s="170"/>
      <c r="H3" s="10">
        <v>13</v>
      </c>
      <c r="I3" s="5" t="str">
        <f>IF(H3="","",IF(H3=J3,"△",IF(H3&gt;J3,"○","●")))</f>
        <v>○</v>
      </c>
      <c r="J3" s="11">
        <v>0</v>
      </c>
      <c r="K3" s="10">
        <v>6</v>
      </c>
      <c r="L3" s="5" t="str">
        <f>IF(K3="","",IF(K3=M3,"△",IF(K3&gt;M3,"○","●")))</f>
        <v>○</v>
      </c>
      <c r="M3" s="11">
        <v>3</v>
      </c>
      <c r="N3" s="10">
        <v>3</v>
      </c>
      <c r="O3" s="5" t="str">
        <f>IF(N3="","",IF(N3=P3,"△",IF(N3&gt;P3,"○","●")))</f>
        <v>○</v>
      </c>
      <c r="P3" s="11">
        <v>2</v>
      </c>
      <c r="Q3" s="10">
        <v>2</v>
      </c>
      <c r="R3" s="5" t="str">
        <f>IF(Q3="","",IF(Q3=S3,"△",IF(Q3&gt;S3,"○","●")))</f>
        <v>○</v>
      </c>
      <c r="S3" s="11">
        <v>0</v>
      </c>
      <c r="T3" s="10">
        <v>1</v>
      </c>
      <c r="U3" s="5" t="str">
        <f t="shared" si="0"/>
        <v>●</v>
      </c>
      <c r="V3" s="11">
        <v>8</v>
      </c>
      <c r="W3" s="13">
        <f aca="true" t="shared" si="2" ref="W3:W8">SUM(X3:Z3)</f>
        <v>6</v>
      </c>
      <c r="X3" s="14">
        <f aca="true" t="shared" si="3" ref="X3:X8">COUNTIF($B3:$V3,"○")</f>
        <v>5</v>
      </c>
      <c r="Y3" s="14">
        <f aca="true" t="shared" si="4" ref="Y3:Y8">COUNTIF($B3:$V3,"●")</f>
        <v>1</v>
      </c>
      <c r="Z3" s="14">
        <f aca="true" t="shared" si="5" ref="Z3:Z8">COUNTIF($B3:$V3,"△")</f>
        <v>0</v>
      </c>
      <c r="AA3" s="6">
        <f aca="true" t="shared" si="6" ref="AA3:AA8">B3+E3+H3+K3+N3+Q3+T3</f>
        <v>29</v>
      </c>
      <c r="AB3" s="6">
        <f aca="true" t="shared" si="7" ref="AB3:AB8">D3+G3+J3+M3+P3+S3+V3</f>
        <v>15</v>
      </c>
      <c r="AC3" s="7">
        <f aca="true" t="shared" si="8" ref="AC3:AC8">AA3-AB3</f>
        <v>14</v>
      </c>
    </row>
    <row r="4" spans="1:29" ht="75.75" customHeight="1">
      <c r="A4" s="4" t="str">
        <f>'ﾌﾞﾛｯｸ別'!D6</f>
        <v>新柏ツインズ</v>
      </c>
      <c r="B4" s="10">
        <v>2</v>
      </c>
      <c r="C4" s="5" t="str">
        <f t="shared" si="1"/>
        <v>●</v>
      </c>
      <c r="D4" s="11">
        <v>12</v>
      </c>
      <c r="E4" s="10">
        <v>0</v>
      </c>
      <c r="F4" s="5" t="str">
        <f>IF(E4="","",IF(E4=G4,"△",IF(E4&gt;G4,"○","●")))</f>
        <v>●</v>
      </c>
      <c r="G4" s="11">
        <v>13</v>
      </c>
      <c r="H4" s="168"/>
      <c r="I4" s="169"/>
      <c r="J4" s="170"/>
      <c r="K4" s="10">
        <v>5</v>
      </c>
      <c r="L4" s="5" t="str">
        <f>IF(K4="","",IF(K4=M4,"△",IF(K4&gt;M4,"○","●")))</f>
        <v>●</v>
      </c>
      <c r="M4" s="11">
        <v>12</v>
      </c>
      <c r="N4" s="10">
        <v>0</v>
      </c>
      <c r="O4" s="5" t="str">
        <f>IF(N4="","",IF(N4=P4,"△",IF(N4&gt;P4,"○","●")))</f>
        <v>●</v>
      </c>
      <c r="P4" s="11">
        <v>4</v>
      </c>
      <c r="Q4" s="10">
        <v>0</v>
      </c>
      <c r="R4" s="5" t="str">
        <f>IF(Q4="","",IF(Q4=S4,"△",IF(Q4&gt;S4,"○","●")))</f>
        <v>●</v>
      </c>
      <c r="S4" s="11">
        <v>24</v>
      </c>
      <c r="T4" s="10">
        <v>0</v>
      </c>
      <c r="U4" s="5" t="str">
        <f t="shared" si="0"/>
        <v>●</v>
      </c>
      <c r="V4" s="11">
        <v>25</v>
      </c>
      <c r="W4" s="13">
        <f t="shared" si="2"/>
        <v>6</v>
      </c>
      <c r="X4" s="14">
        <f t="shared" si="3"/>
        <v>0</v>
      </c>
      <c r="Y4" s="14">
        <f t="shared" si="4"/>
        <v>6</v>
      </c>
      <c r="Z4" s="14">
        <f t="shared" si="5"/>
        <v>0</v>
      </c>
      <c r="AA4" s="6">
        <f t="shared" si="6"/>
        <v>7</v>
      </c>
      <c r="AB4" s="6">
        <f t="shared" si="7"/>
        <v>90</v>
      </c>
      <c r="AC4" s="7">
        <f t="shared" si="8"/>
        <v>-83</v>
      </c>
    </row>
    <row r="5" spans="1:29" ht="75.75" customHeight="1">
      <c r="A5" s="4" t="str">
        <f>'ﾌﾞﾛｯｸ別'!D7</f>
        <v>四小地区少年野球クラブ</v>
      </c>
      <c r="B5" s="10">
        <v>5</v>
      </c>
      <c r="C5" s="5" t="str">
        <f t="shared" si="1"/>
        <v>●</v>
      </c>
      <c r="D5" s="11">
        <v>6</v>
      </c>
      <c r="E5" s="10">
        <v>3</v>
      </c>
      <c r="F5" s="5" t="str">
        <f>IF(E5="","",IF(E5=G5,"△",IF(E5&gt;G5,"○","●")))</f>
        <v>●</v>
      </c>
      <c r="G5" s="11">
        <v>6</v>
      </c>
      <c r="H5" s="10">
        <v>12</v>
      </c>
      <c r="I5" s="5" t="str">
        <f>IF(H5="","",IF(H5=J5,"△",IF(H5&gt;J5,"○","●")))</f>
        <v>○</v>
      </c>
      <c r="J5" s="11">
        <v>5</v>
      </c>
      <c r="K5" s="168"/>
      <c r="L5" s="169"/>
      <c r="M5" s="170"/>
      <c r="N5" s="10">
        <v>7</v>
      </c>
      <c r="O5" s="5" t="str">
        <f>IF(N5="","",IF(N5=P5,"△",IF(N5&gt;P5,"○","●")))</f>
        <v>○</v>
      </c>
      <c r="P5" s="11">
        <v>4</v>
      </c>
      <c r="Q5" s="10">
        <v>4</v>
      </c>
      <c r="R5" s="5" t="str">
        <f>IF(Q5="","",IF(Q5=S5,"△",IF(Q5&gt;S5,"○","●")))</f>
        <v>△</v>
      </c>
      <c r="S5" s="11">
        <v>4</v>
      </c>
      <c r="T5" s="10">
        <v>1</v>
      </c>
      <c r="U5" s="5" t="str">
        <f t="shared" si="0"/>
        <v>●</v>
      </c>
      <c r="V5" s="11">
        <v>14</v>
      </c>
      <c r="W5" s="13">
        <f t="shared" si="2"/>
        <v>6</v>
      </c>
      <c r="X5" s="14">
        <f t="shared" si="3"/>
        <v>2</v>
      </c>
      <c r="Y5" s="14">
        <f t="shared" si="4"/>
        <v>3</v>
      </c>
      <c r="Z5" s="14">
        <f t="shared" si="5"/>
        <v>1</v>
      </c>
      <c r="AA5" s="6">
        <f t="shared" si="6"/>
        <v>32</v>
      </c>
      <c r="AB5" s="6">
        <f t="shared" si="7"/>
        <v>39</v>
      </c>
      <c r="AC5" s="7">
        <f t="shared" si="8"/>
        <v>-7</v>
      </c>
    </row>
    <row r="6" spans="1:29" ht="75.75" customHeight="1">
      <c r="A6" s="4" t="str">
        <f>'ﾌﾞﾛｯｸ別'!D8</f>
        <v>中根ヤンキース</v>
      </c>
      <c r="B6" s="10">
        <v>1</v>
      </c>
      <c r="C6" s="5" t="str">
        <f t="shared" si="1"/>
        <v>●</v>
      </c>
      <c r="D6" s="11">
        <v>8</v>
      </c>
      <c r="E6" s="10">
        <v>2</v>
      </c>
      <c r="F6" s="5" t="str">
        <f>IF(E6="","",IF(E6=G6,"△",IF(E6&gt;G6,"○","●")))</f>
        <v>●</v>
      </c>
      <c r="G6" s="11">
        <v>3</v>
      </c>
      <c r="H6" s="10">
        <v>4</v>
      </c>
      <c r="I6" s="5" t="str">
        <f>IF(H6="","",IF(H6=J6,"△",IF(H6&gt;J6,"○","●")))</f>
        <v>○</v>
      </c>
      <c r="J6" s="11">
        <v>0</v>
      </c>
      <c r="K6" s="10">
        <v>4</v>
      </c>
      <c r="L6" s="5" t="str">
        <f>IF(K6="","",IF(K6=M6,"△",IF(K6&gt;M6,"○","●")))</f>
        <v>●</v>
      </c>
      <c r="M6" s="11">
        <v>7</v>
      </c>
      <c r="N6" s="168"/>
      <c r="O6" s="169"/>
      <c r="P6" s="170"/>
      <c r="Q6" s="10">
        <v>5</v>
      </c>
      <c r="R6" s="5" t="str">
        <f>IF(Q6="","",IF(Q6=S6,"△",IF(Q6&gt;S6,"○","●")))</f>
        <v>△</v>
      </c>
      <c r="S6" s="11">
        <v>5</v>
      </c>
      <c r="T6" s="10">
        <v>0</v>
      </c>
      <c r="U6" s="5" t="str">
        <f t="shared" si="0"/>
        <v>●</v>
      </c>
      <c r="V6" s="11">
        <v>10</v>
      </c>
      <c r="W6" s="13">
        <f t="shared" si="2"/>
        <v>6</v>
      </c>
      <c r="X6" s="14">
        <f t="shared" si="3"/>
        <v>1</v>
      </c>
      <c r="Y6" s="14">
        <f t="shared" si="4"/>
        <v>4</v>
      </c>
      <c r="Z6" s="14">
        <f t="shared" si="5"/>
        <v>1</v>
      </c>
      <c r="AA6" s="6">
        <f t="shared" si="6"/>
        <v>16</v>
      </c>
      <c r="AB6" s="6">
        <f t="shared" si="7"/>
        <v>33</v>
      </c>
      <c r="AC6" s="7">
        <f t="shared" si="8"/>
        <v>-17</v>
      </c>
    </row>
    <row r="7" spans="1:29" ht="75.75" customHeight="1">
      <c r="A7" s="4" t="str">
        <f>'ﾌﾞﾛｯｸ別'!D9</f>
        <v>江戸川台フェニックス</v>
      </c>
      <c r="B7" s="10">
        <v>1</v>
      </c>
      <c r="C7" s="5" t="str">
        <f t="shared" si="1"/>
        <v>△</v>
      </c>
      <c r="D7" s="11">
        <v>1</v>
      </c>
      <c r="E7" s="10">
        <v>0</v>
      </c>
      <c r="F7" s="5" t="str">
        <f>IF(E7="","",IF(E7=G7,"△",IF(E7&gt;G7,"○","●")))</f>
        <v>●</v>
      </c>
      <c r="G7" s="11">
        <v>2</v>
      </c>
      <c r="H7" s="10">
        <v>24</v>
      </c>
      <c r="I7" s="5" t="str">
        <f>IF(H7="","",IF(H7=J7,"△",IF(H7&gt;J7,"○","●")))</f>
        <v>○</v>
      </c>
      <c r="J7" s="11">
        <v>0</v>
      </c>
      <c r="K7" s="10">
        <v>4</v>
      </c>
      <c r="L7" s="5" t="str">
        <f>IF(K7="","",IF(K7=M7,"△",IF(K7&gt;M7,"○","●")))</f>
        <v>△</v>
      </c>
      <c r="M7" s="11">
        <v>4</v>
      </c>
      <c r="N7" s="10">
        <v>5</v>
      </c>
      <c r="O7" s="5" t="str">
        <f>IF(N7="","",IF(N7=P7,"△",IF(N7&gt;P7,"○","●")))</f>
        <v>△</v>
      </c>
      <c r="P7" s="11">
        <v>5</v>
      </c>
      <c r="Q7" s="168"/>
      <c r="R7" s="169"/>
      <c r="S7" s="170"/>
      <c r="T7" s="10">
        <v>1</v>
      </c>
      <c r="U7" s="5" t="str">
        <f t="shared" si="0"/>
        <v>●</v>
      </c>
      <c r="V7" s="11">
        <v>2</v>
      </c>
      <c r="W7" s="13">
        <f t="shared" si="2"/>
        <v>6</v>
      </c>
      <c r="X7" s="14">
        <f t="shared" si="3"/>
        <v>1</v>
      </c>
      <c r="Y7" s="14">
        <f t="shared" si="4"/>
        <v>2</v>
      </c>
      <c r="Z7" s="14">
        <f t="shared" si="5"/>
        <v>3</v>
      </c>
      <c r="AA7" s="6">
        <f t="shared" si="6"/>
        <v>35</v>
      </c>
      <c r="AB7" s="6">
        <f t="shared" si="7"/>
        <v>14</v>
      </c>
      <c r="AC7" s="7">
        <f t="shared" si="8"/>
        <v>21</v>
      </c>
    </row>
    <row r="8" spans="1:29" ht="75.75" customHeight="1">
      <c r="A8" s="4" t="str">
        <f>'ﾌﾞﾛｯｸ別'!D10</f>
        <v>前ヶ崎クラブ</v>
      </c>
      <c r="B8" s="10">
        <v>1</v>
      </c>
      <c r="C8" s="5" t="str">
        <f t="shared" si="1"/>
        <v>△</v>
      </c>
      <c r="D8" s="11">
        <v>1</v>
      </c>
      <c r="E8" s="10">
        <v>8</v>
      </c>
      <c r="F8" s="5" t="str">
        <f>IF(E8="","",IF(E8=G8,"△",IF(E8&gt;G8,"○","●")))</f>
        <v>○</v>
      </c>
      <c r="G8" s="11">
        <v>1</v>
      </c>
      <c r="H8" s="10">
        <v>25</v>
      </c>
      <c r="I8" s="5" t="str">
        <f>IF(H8="","",IF(H8=J8,"△",IF(H8&gt;J8,"○","●")))</f>
        <v>○</v>
      </c>
      <c r="J8" s="11">
        <v>0</v>
      </c>
      <c r="K8" s="10">
        <v>14</v>
      </c>
      <c r="L8" s="5" t="str">
        <f>IF(K8="","",IF(K8=M8,"△",IF(K8&gt;M8,"○","●")))</f>
        <v>○</v>
      </c>
      <c r="M8" s="11">
        <v>1</v>
      </c>
      <c r="N8" s="10">
        <v>10</v>
      </c>
      <c r="O8" s="5" t="str">
        <f>IF(N8="","",IF(N8=P8,"△",IF(N8&gt;P8,"○","●")))</f>
        <v>○</v>
      </c>
      <c r="P8" s="11">
        <v>0</v>
      </c>
      <c r="Q8" s="10">
        <v>2</v>
      </c>
      <c r="R8" s="5" t="str">
        <f>IF(Q8="","",IF(Q8=S8,"△",IF(Q8&gt;S8,"○","●")))</f>
        <v>○</v>
      </c>
      <c r="S8" s="11">
        <v>1</v>
      </c>
      <c r="T8" s="168"/>
      <c r="U8" s="169"/>
      <c r="V8" s="170"/>
      <c r="W8" s="13">
        <f t="shared" si="2"/>
        <v>6</v>
      </c>
      <c r="X8" s="14">
        <f t="shared" si="3"/>
        <v>5</v>
      </c>
      <c r="Y8" s="14">
        <f t="shared" si="4"/>
        <v>0</v>
      </c>
      <c r="Z8" s="14">
        <f t="shared" si="5"/>
        <v>1</v>
      </c>
      <c r="AA8" s="6">
        <f t="shared" si="6"/>
        <v>60</v>
      </c>
      <c r="AB8" s="6">
        <f t="shared" si="7"/>
        <v>4</v>
      </c>
      <c r="AC8" s="7">
        <f t="shared" si="8"/>
        <v>56</v>
      </c>
    </row>
  </sheetData>
  <sheetProtection/>
  <mergeCells count="14">
    <mergeCell ref="H1:J1"/>
    <mergeCell ref="K1:M1"/>
    <mergeCell ref="H4:J4"/>
    <mergeCell ref="K5:M5"/>
    <mergeCell ref="B2:D2"/>
    <mergeCell ref="E3:G3"/>
    <mergeCell ref="B1:D1"/>
    <mergeCell ref="E1:G1"/>
    <mergeCell ref="T1:V1"/>
    <mergeCell ref="T8:V8"/>
    <mergeCell ref="N1:P1"/>
    <mergeCell ref="Q1:S1"/>
    <mergeCell ref="N6:P6"/>
    <mergeCell ref="Q7:S7"/>
  </mergeCells>
  <dataValidations count="2">
    <dataValidation allowBlank="1" showInputMessage="1" showErrorMessage="1" imeMode="hiragana" sqref="A2:A8 C1:C65536 R1:R65536 U1:U65536 L1:L65536 I1:I65536 O1:O65536 F1:F65536"/>
    <dataValidation allowBlank="1" showInputMessage="1" showErrorMessage="1" imeMode="off" sqref="W2:AC8 V2:V7 T7 S2:T6 B2:B8 D2:E8 G2:H8 J2:K8 M2:N8 P2:Q8 S8:T8"/>
  </dataValidations>
  <printOptions horizontalCentered="1"/>
  <pageMargins left="0.1968503937007874" right="0.1968503937007874" top="0.8267716535433072" bottom="0.35433070866141736" header="0.35433070866141736" footer="0.1968503937007874"/>
  <pageSetup fitToHeight="1" fitToWidth="1" horizontalDpi="600" verticalDpi="600" orientation="landscape" paperSize="9" scale="96" r:id="rId1"/>
  <headerFooter alignWithMargins="0">
    <oddHeader>&amp;L&amp;24第30回カリフ・マルエス杯（&amp;A）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8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22" width="3.09765625" style="8" customWidth="1"/>
    <col min="23" max="29" width="6" style="8" customWidth="1"/>
    <col min="30" max="16384" width="8.796875" style="8" customWidth="1"/>
  </cols>
  <sheetData>
    <row r="1" spans="1:29" ht="23.25" customHeight="1">
      <c r="A1" s="25" t="str">
        <f>IF(SUM(W2:W8)=42,"対戦終了",IF(SUM(W2:W8)&gt;0,SUM(W2:W8)/2/21,"　"))</f>
        <v>対戦終了</v>
      </c>
      <c r="B1" s="171" t="str">
        <f>A2</f>
        <v>久寺家エラーズ</v>
      </c>
      <c r="C1" s="171"/>
      <c r="D1" s="171"/>
      <c r="E1" s="171" t="str">
        <f>A3</f>
        <v>ヤングスターズ</v>
      </c>
      <c r="F1" s="171"/>
      <c r="G1" s="171"/>
      <c r="H1" s="171" t="str">
        <f>A4</f>
        <v>豊四季イーグルス</v>
      </c>
      <c r="I1" s="171"/>
      <c r="J1" s="171"/>
      <c r="K1" s="171" t="str">
        <f>A5</f>
        <v>伊勢原ジャガーズ</v>
      </c>
      <c r="L1" s="171"/>
      <c r="M1" s="171"/>
      <c r="N1" s="171" t="str">
        <f>A6</f>
        <v>東新田ユニオンズ</v>
      </c>
      <c r="O1" s="171"/>
      <c r="P1" s="171"/>
      <c r="Q1" s="171" t="str">
        <f>A7</f>
        <v>南流ファイターズ</v>
      </c>
      <c r="R1" s="171"/>
      <c r="S1" s="171"/>
      <c r="T1" s="171" t="str">
        <f>A8</f>
        <v>流山シャークス</v>
      </c>
      <c r="U1" s="171"/>
      <c r="V1" s="171"/>
      <c r="W1" s="2" t="s">
        <v>0</v>
      </c>
      <c r="X1" s="2" t="s">
        <v>1</v>
      </c>
      <c r="Y1" s="2" t="s">
        <v>2</v>
      </c>
      <c r="Z1" s="2" t="s">
        <v>3</v>
      </c>
      <c r="AA1" s="2" t="s">
        <v>4</v>
      </c>
      <c r="AB1" s="2" t="s">
        <v>5</v>
      </c>
      <c r="AC1" s="2" t="s">
        <v>6</v>
      </c>
    </row>
    <row r="2" spans="1:29" ht="75.75" customHeight="1">
      <c r="A2" s="4" t="str">
        <f>'ﾌﾞﾛｯｸ別'!F4</f>
        <v>久寺家エラーズ</v>
      </c>
      <c r="B2" s="168"/>
      <c r="C2" s="169"/>
      <c r="D2" s="170"/>
      <c r="E2" s="10">
        <v>8</v>
      </c>
      <c r="F2" s="5" t="str">
        <f>IF(E2="","",IF(E2=G2,"△",IF(E2&gt;G2,"○","●")))</f>
        <v>○</v>
      </c>
      <c r="G2" s="11">
        <v>5</v>
      </c>
      <c r="H2" s="10">
        <v>4</v>
      </c>
      <c r="I2" s="5" t="str">
        <f>IF(H2="","",IF(H2=J2,"△",IF(H2&gt;J2,"○","●")))</f>
        <v>●</v>
      </c>
      <c r="J2" s="11">
        <v>7</v>
      </c>
      <c r="K2" s="10">
        <v>5</v>
      </c>
      <c r="L2" s="5" t="str">
        <f>IF(K2="","",IF(K2=M2,"△",IF(K2&gt;M2,"○","●")))</f>
        <v>○</v>
      </c>
      <c r="M2" s="11">
        <v>0</v>
      </c>
      <c r="N2" s="10">
        <v>26</v>
      </c>
      <c r="O2" s="5" t="str">
        <f>IF(N2="","",IF(N2=P2,"△",IF(N2&gt;P2,"○","●")))</f>
        <v>○</v>
      </c>
      <c r="P2" s="11">
        <v>0</v>
      </c>
      <c r="Q2" s="10">
        <v>1</v>
      </c>
      <c r="R2" s="5" t="str">
        <f>IF(Q2="","",IF(Q2=S2,"△",IF(Q2&gt;S2,"○","●")))</f>
        <v>●</v>
      </c>
      <c r="S2" s="11">
        <v>4</v>
      </c>
      <c r="T2" s="10">
        <v>12</v>
      </c>
      <c r="U2" s="5" t="str">
        <f aca="true" t="shared" si="0" ref="U2:U7">IF(T2="","",IF(T2=V2,"△",IF(T2&gt;V2,"○","●")))</f>
        <v>○</v>
      </c>
      <c r="V2" s="11">
        <v>1</v>
      </c>
      <c r="W2" s="13">
        <f>SUM(X2:Z2)</f>
        <v>6</v>
      </c>
      <c r="X2" s="14">
        <f>COUNTIF($B2:$V2,"○")</f>
        <v>4</v>
      </c>
      <c r="Y2" s="14">
        <f>COUNTIF($B2:$V2,"●")</f>
        <v>2</v>
      </c>
      <c r="Z2" s="14">
        <f>COUNTIF($B2:$V2,"△")</f>
        <v>0</v>
      </c>
      <c r="AA2" s="6">
        <f>B2+E2+H2+K2+N2+Q2+T2</f>
        <v>56</v>
      </c>
      <c r="AB2" s="6">
        <f>D2+G2+J2+M2+P2+S2+V2</f>
        <v>17</v>
      </c>
      <c r="AC2" s="7">
        <f>AA2-AB2</f>
        <v>39</v>
      </c>
    </row>
    <row r="3" spans="1:29" ht="75.75" customHeight="1">
      <c r="A3" s="4" t="str">
        <f>'ﾌﾞﾛｯｸ別'!F5</f>
        <v>ヤングスターズ</v>
      </c>
      <c r="B3" s="10">
        <v>5</v>
      </c>
      <c r="C3" s="5" t="str">
        <f aca="true" t="shared" si="1" ref="C3:C8">IF(B3="","",IF(B3=D3,"△",IF(B3&gt;D3,"○","●")))</f>
        <v>●</v>
      </c>
      <c r="D3" s="11">
        <v>8</v>
      </c>
      <c r="E3" s="168"/>
      <c r="F3" s="169"/>
      <c r="G3" s="170"/>
      <c r="H3" s="10">
        <v>5</v>
      </c>
      <c r="I3" s="5" t="str">
        <f>IF(H3="","",IF(H3=J3,"△",IF(H3&gt;J3,"○","●")))</f>
        <v>●</v>
      </c>
      <c r="J3" s="11">
        <v>6</v>
      </c>
      <c r="K3" s="10">
        <v>9</v>
      </c>
      <c r="L3" s="5" t="str">
        <f>IF(K3="","",IF(K3=M3,"△",IF(K3&gt;M3,"○","●")))</f>
        <v>○</v>
      </c>
      <c r="M3" s="11">
        <v>2</v>
      </c>
      <c r="N3" s="10">
        <v>15</v>
      </c>
      <c r="O3" s="5" t="str">
        <f>IF(N3="","",IF(N3=P3,"△",IF(N3&gt;P3,"○","●")))</f>
        <v>○</v>
      </c>
      <c r="P3" s="11">
        <v>0</v>
      </c>
      <c r="Q3" s="10">
        <v>7</v>
      </c>
      <c r="R3" s="5" t="str">
        <f>IF(Q3="","",IF(Q3=S3,"△",IF(Q3&gt;S3,"○","●")))</f>
        <v>○</v>
      </c>
      <c r="S3" s="11">
        <v>5</v>
      </c>
      <c r="T3" s="10">
        <v>26</v>
      </c>
      <c r="U3" s="5" t="str">
        <f t="shared" si="0"/>
        <v>○</v>
      </c>
      <c r="V3" s="11">
        <v>1</v>
      </c>
      <c r="W3" s="13">
        <f aca="true" t="shared" si="2" ref="W3:W8">SUM(X3:Z3)</f>
        <v>6</v>
      </c>
      <c r="X3" s="14">
        <f aca="true" t="shared" si="3" ref="X3:X8">COUNTIF($B3:$V3,"○")</f>
        <v>4</v>
      </c>
      <c r="Y3" s="14">
        <f aca="true" t="shared" si="4" ref="Y3:Y8">COUNTIF($B3:$V3,"●")</f>
        <v>2</v>
      </c>
      <c r="Z3" s="14">
        <f aca="true" t="shared" si="5" ref="Z3:Z8">COUNTIF($B3:$V3,"△")</f>
        <v>0</v>
      </c>
      <c r="AA3" s="6">
        <f aca="true" t="shared" si="6" ref="AA3:AA8">B3+E3+H3+K3+N3+Q3+T3</f>
        <v>67</v>
      </c>
      <c r="AB3" s="6">
        <f aca="true" t="shared" si="7" ref="AB3:AB8">D3+G3+J3+M3+P3+S3+V3</f>
        <v>22</v>
      </c>
      <c r="AC3" s="7">
        <f aca="true" t="shared" si="8" ref="AC3:AC8">AA3-AB3</f>
        <v>45</v>
      </c>
    </row>
    <row r="4" spans="1:29" ht="75.75" customHeight="1">
      <c r="A4" s="4" t="str">
        <f>'ﾌﾞﾛｯｸ別'!F6</f>
        <v>豊四季イーグルス</v>
      </c>
      <c r="B4" s="10">
        <v>7</v>
      </c>
      <c r="C4" s="5" t="str">
        <f t="shared" si="1"/>
        <v>○</v>
      </c>
      <c r="D4" s="11">
        <v>4</v>
      </c>
      <c r="E4" s="10">
        <v>6</v>
      </c>
      <c r="F4" s="5" t="str">
        <f>IF(E4="","",IF(E4=G4,"△",IF(E4&gt;G4,"○","●")))</f>
        <v>○</v>
      </c>
      <c r="G4" s="11">
        <v>5</v>
      </c>
      <c r="H4" s="168"/>
      <c r="I4" s="169"/>
      <c r="J4" s="170"/>
      <c r="K4" s="10">
        <v>4</v>
      </c>
      <c r="L4" s="5" t="str">
        <f>IF(K4="","",IF(K4=M4,"△",IF(K4&gt;M4,"○","●")))</f>
        <v>○</v>
      </c>
      <c r="M4" s="11">
        <v>2</v>
      </c>
      <c r="N4" s="10">
        <v>11</v>
      </c>
      <c r="O4" s="5" t="str">
        <f>IF(N4="","",IF(N4=P4,"△",IF(N4&gt;P4,"○","●")))</f>
        <v>○</v>
      </c>
      <c r="P4" s="11">
        <v>1</v>
      </c>
      <c r="Q4" s="10">
        <v>5</v>
      </c>
      <c r="R4" s="5" t="str">
        <f>IF(Q4="","",IF(Q4=S4,"△",IF(Q4&gt;S4,"○","●")))</f>
        <v>●</v>
      </c>
      <c r="S4" s="11">
        <v>6</v>
      </c>
      <c r="T4" s="10">
        <v>10</v>
      </c>
      <c r="U4" s="5" t="str">
        <f t="shared" si="0"/>
        <v>○</v>
      </c>
      <c r="V4" s="11">
        <v>5</v>
      </c>
      <c r="W4" s="13">
        <f t="shared" si="2"/>
        <v>6</v>
      </c>
      <c r="X4" s="14">
        <f t="shared" si="3"/>
        <v>5</v>
      </c>
      <c r="Y4" s="14">
        <f t="shared" si="4"/>
        <v>1</v>
      </c>
      <c r="Z4" s="14">
        <f t="shared" si="5"/>
        <v>0</v>
      </c>
      <c r="AA4" s="6">
        <f t="shared" si="6"/>
        <v>43</v>
      </c>
      <c r="AB4" s="6">
        <f t="shared" si="7"/>
        <v>23</v>
      </c>
      <c r="AC4" s="7">
        <f t="shared" si="8"/>
        <v>20</v>
      </c>
    </row>
    <row r="5" spans="1:29" ht="75.75" customHeight="1">
      <c r="A5" s="4" t="str">
        <f>'ﾌﾞﾛｯｸ別'!F7</f>
        <v>伊勢原ジャガーズ</v>
      </c>
      <c r="B5" s="10">
        <v>0</v>
      </c>
      <c r="C5" s="5" t="str">
        <f t="shared" si="1"/>
        <v>●</v>
      </c>
      <c r="D5" s="11">
        <v>5</v>
      </c>
      <c r="E5" s="10">
        <v>2</v>
      </c>
      <c r="F5" s="5" t="str">
        <f>IF(E5="","",IF(E5=G5,"△",IF(E5&gt;G5,"○","●")))</f>
        <v>●</v>
      </c>
      <c r="G5" s="11">
        <v>9</v>
      </c>
      <c r="H5" s="10">
        <v>2</v>
      </c>
      <c r="I5" s="5" t="str">
        <f>IF(H5="","",IF(H5=J5,"△",IF(H5&gt;J5,"○","●")))</f>
        <v>●</v>
      </c>
      <c r="J5" s="11">
        <v>4</v>
      </c>
      <c r="K5" s="168"/>
      <c r="L5" s="169"/>
      <c r="M5" s="170"/>
      <c r="N5" s="10">
        <v>14</v>
      </c>
      <c r="O5" s="5" t="str">
        <f>IF(N5="","",IF(N5=P5,"△",IF(N5&gt;P5,"○","●")))</f>
        <v>○</v>
      </c>
      <c r="P5" s="11">
        <v>2</v>
      </c>
      <c r="Q5" s="10">
        <v>1</v>
      </c>
      <c r="R5" s="5" t="str">
        <f>IF(Q5="","",IF(Q5=S5,"△",IF(Q5&gt;S5,"○","●")))</f>
        <v>●</v>
      </c>
      <c r="S5" s="11">
        <v>6</v>
      </c>
      <c r="T5" s="10">
        <v>7</v>
      </c>
      <c r="U5" s="5" t="str">
        <f t="shared" si="0"/>
        <v>○</v>
      </c>
      <c r="V5" s="11">
        <v>6</v>
      </c>
      <c r="W5" s="13">
        <f t="shared" si="2"/>
        <v>6</v>
      </c>
      <c r="X5" s="14">
        <f t="shared" si="3"/>
        <v>2</v>
      </c>
      <c r="Y5" s="14">
        <f t="shared" si="4"/>
        <v>4</v>
      </c>
      <c r="Z5" s="14">
        <f t="shared" si="5"/>
        <v>0</v>
      </c>
      <c r="AA5" s="6">
        <f t="shared" si="6"/>
        <v>26</v>
      </c>
      <c r="AB5" s="6">
        <f t="shared" si="7"/>
        <v>32</v>
      </c>
      <c r="AC5" s="7">
        <f t="shared" si="8"/>
        <v>-6</v>
      </c>
    </row>
    <row r="6" spans="1:29" ht="75.75" customHeight="1">
      <c r="A6" s="4" t="str">
        <f>'ﾌﾞﾛｯｸ別'!F8</f>
        <v>東新田ユニオンズ</v>
      </c>
      <c r="B6" s="10">
        <v>0</v>
      </c>
      <c r="C6" s="5" t="str">
        <f t="shared" si="1"/>
        <v>●</v>
      </c>
      <c r="D6" s="11">
        <v>26</v>
      </c>
      <c r="E6" s="10">
        <v>0</v>
      </c>
      <c r="F6" s="5" t="str">
        <f>IF(E6="","",IF(E6=G6,"△",IF(E6&gt;G6,"○","●")))</f>
        <v>●</v>
      </c>
      <c r="G6" s="11">
        <v>15</v>
      </c>
      <c r="H6" s="10">
        <v>1</v>
      </c>
      <c r="I6" s="5" t="str">
        <f>IF(H6="","",IF(H6=J6,"△",IF(H6&gt;J6,"○","●")))</f>
        <v>●</v>
      </c>
      <c r="J6" s="11">
        <v>11</v>
      </c>
      <c r="K6" s="10">
        <v>2</v>
      </c>
      <c r="L6" s="5" t="str">
        <f>IF(K6="","",IF(K6=M6,"△",IF(K6&gt;M6,"○","●")))</f>
        <v>●</v>
      </c>
      <c r="M6" s="11">
        <v>14</v>
      </c>
      <c r="N6" s="168"/>
      <c r="O6" s="169"/>
      <c r="P6" s="170"/>
      <c r="Q6" s="10">
        <v>0</v>
      </c>
      <c r="R6" s="5" t="str">
        <f>IF(Q6="","",IF(Q6=S6,"△",IF(Q6&gt;S6,"○","●")))</f>
        <v>●</v>
      </c>
      <c r="S6" s="11">
        <v>18</v>
      </c>
      <c r="T6" s="10">
        <v>10</v>
      </c>
      <c r="U6" s="5" t="str">
        <f t="shared" si="0"/>
        <v>●</v>
      </c>
      <c r="V6" s="11">
        <v>11</v>
      </c>
      <c r="W6" s="13">
        <f t="shared" si="2"/>
        <v>6</v>
      </c>
      <c r="X6" s="14">
        <f t="shared" si="3"/>
        <v>0</v>
      </c>
      <c r="Y6" s="14">
        <f t="shared" si="4"/>
        <v>6</v>
      </c>
      <c r="Z6" s="14">
        <f t="shared" si="5"/>
        <v>0</v>
      </c>
      <c r="AA6" s="6">
        <f t="shared" si="6"/>
        <v>13</v>
      </c>
      <c r="AB6" s="6">
        <f t="shared" si="7"/>
        <v>95</v>
      </c>
      <c r="AC6" s="7">
        <f t="shared" si="8"/>
        <v>-82</v>
      </c>
    </row>
    <row r="7" spans="1:29" ht="75.75" customHeight="1">
      <c r="A7" s="4" t="str">
        <f>'ﾌﾞﾛｯｸ別'!F9</f>
        <v>南流ファイターズ</v>
      </c>
      <c r="B7" s="10">
        <v>4</v>
      </c>
      <c r="C7" s="5" t="str">
        <f t="shared" si="1"/>
        <v>○</v>
      </c>
      <c r="D7" s="11">
        <v>1</v>
      </c>
      <c r="E7" s="10">
        <v>5</v>
      </c>
      <c r="F7" s="5" t="str">
        <f>IF(E7="","",IF(E7=G7,"△",IF(E7&gt;G7,"○","●")))</f>
        <v>●</v>
      </c>
      <c r="G7" s="11">
        <v>7</v>
      </c>
      <c r="H7" s="10">
        <v>6</v>
      </c>
      <c r="I7" s="5" t="str">
        <f>IF(H7="","",IF(H7=J7,"△",IF(H7&gt;J7,"○","●")))</f>
        <v>○</v>
      </c>
      <c r="J7" s="11">
        <v>5</v>
      </c>
      <c r="K7" s="10">
        <v>6</v>
      </c>
      <c r="L7" s="5" t="str">
        <f>IF(K7="","",IF(K7=M7,"△",IF(K7&gt;M7,"○","●")))</f>
        <v>○</v>
      </c>
      <c r="M7" s="11">
        <v>1</v>
      </c>
      <c r="N7" s="10">
        <v>18</v>
      </c>
      <c r="O7" s="5" t="str">
        <f>IF(N7="","",IF(N7=P7,"△",IF(N7&gt;P7,"○","●")))</f>
        <v>○</v>
      </c>
      <c r="P7" s="11">
        <v>0</v>
      </c>
      <c r="Q7" s="168"/>
      <c r="R7" s="169"/>
      <c r="S7" s="170"/>
      <c r="T7" s="10">
        <v>20</v>
      </c>
      <c r="U7" s="5" t="str">
        <f t="shared" si="0"/>
        <v>○</v>
      </c>
      <c r="V7" s="11">
        <v>0</v>
      </c>
      <c r="W7" s="13">
        <f t="shared" si="2"/>
        <v>6</v>
      </c>
      <c r="X7" s="14">
        <f t="shared" si="3"/>
        <v>5</v>
      </c>
      <c r="Y7" s="14">
        <f t="shared" si="4"/>
        <v>1</v>
      </c>
      <c r="Z7" s="14">
        <f t="shared" si="5"/>
        <v>0</v>
      </c>
      <c r="AA7" s="6">
        <f t="shared" si="6"/>
        <v>59</v>
      </c>
      <c r="AB7" s="6">
        <f t="shared" si="7"/>
        <v>14</v>
      </c>
      <c r="AC7" s="7">
        <f t="shared" si="8"/>
        <v>45</v>
      </c>
    </row>
    <row r="8" spans="1:29" ht="75.75" customHeight="1">
      <c r="A8" s="4" t="str">
        <f>'ﾌﾞﾛｯｸ別'!F10</f>
        <v>流山シャークス</v>
      </c>
      <c r="B8" s="10">
        <v>1</v>
      </c>
      <c r="C8" s="5" t="str">
        <f t="shared" si="1"/>
        <v>●</v>
      </c>
      <c r="D8" s="11">
        <v>12</v>
      </c>
      <c r="E8" s="10">
        <v>1</v>
      </c>
      <c r="F8" s="5" t="str">
        <f>IF(E8="","",IF(E8=G8,"△",IF(E8&gt;G8,"○","●")))</f>
        <v>●</v>
      </c>
      <c r="G8" s="11">
        <v>26</v>
      </c>
      <c r="H8" s="10">
        <v>5</v>
      </c>
      <c r="I8" s="5" t="str">
        <f>IF(H8="","",IF(H8=J8,"△",IF(H8&gt;J8,"○","●")))</f>
        <v>●</v>
      </c>
      <c r="J8" s="11">
        <v>10</v>
      </c>
      <c r="K8" s="10">
        <v>6</v>
      </c>
      <c r="L8" s="5" t="str">
        <f>IF(K8="","",IF(K8=M8,"△",IF(K8&gt;M8,"○","●")))</f>
        <v>●</v>
      </c>
      <c r="M8" s="11">
        <v>7</v>
      </c>
      <c r="N8" s="10">
        <v>11</v>
      </c>
      <c r="O8" s="5" t="str">
        <f>IF(N8="","",IF(N8=P8,"△",IF(N8&gt;P8,"○","●")))</f>
        <v>○</v>
      </c>
      <c r="P8" s="11">
        <v>10</v>
      </c>
      <c r="Q8" s="10">
        <v>0</v>
      </c>
      <c r="R8" s="5" t="str">
        <f>IF(Q8="","",IF(Q8=S8,"△",IF(Q8&gt;S8,"○","●")))</f>
        <v>●</v>
      </c>
      <c r="S8" s="11">
        <v>20</v>
      </c>
      <c r="T8" s="168"/>
      <c r="U8" s="169"/>
      <c r="V8" s="170"/>
      <c r="W8" s="13">
        <f t="shared" si="2"/>
        <v>6</v>
      </c>
      <c r="X8" s="14">
        <f t="shared" si="3"/>
        <v>1</v>
      </c>
      <c r="Y8" s="14">
        <f t="shared" si="4"/>
        <v>5</v>
      </c>
      <c r="Z8" s="14">
        <f t="shared" si="5"/>
        <v>0</v>
      </c>
      <c r="AA8" s="6">
        <f t="shared" si="6"/>
        <v>24</v>
      </c>
      <c r="AB8" s="6">
        <f t="shared" si="7"/>
        <v>85</v>
      </c>
      <c r="AC8" s="7">
        <f t="shared" si="8"/>
        <v>-61</v>
      </c>
    </row>
  </sheetData>
  <sheetProtection/>
  <mergeCells count="14">
    <mergeCell ref="T8:V8"/>
    <mergeCell ref="T1:V1"/>
    <mergeCell ref="H4:J4"/>
    <mergeCell ref="K5:M5"/>
    <mergeCell ref="N6:P6"/>
    <mergeCell ref="Q7:S7"/>
    <mergeCell ref="B2:D2"/>
    <mergeCell ref="E3:G3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off" sqref="W2:AC8 V2:V7 T7 S2:T6 B2:B8 D2:E8 G2:H8 J2:K8 M2:N8 P2:Q8 S8:T8"/>
    <dataValidation allowBlank="1" showInputMessage="1" showErrorMessage="1" imeMode="hiragana" sqref="U1:U8 A2:A8 R1:R65536 O1:O65536 L1:L65536 I1:I65536 F1:F65536 C1:C65536"/>
  </dataValidations>
  <printOptions horizontalCentered="1"/>
  <pageMargins left="0.1968503937007874" right="0.1968503937007874" top="0.8267716535433072" bottom="0.35433070866141736" header="0.35433070866141736" footer="0.1968503937007874"/>
  <pageSetup fitToHeight="1" fitToWidth="1" horizontalDpi="600" verticalDpi="600" orientation="landscape" paperSize="9" scale="95" r:id="rId1"/>
  <headerFooter alignWithMargins="0">
    <oddHeader>&amp;L&amp;24第30回カリフ・マルエス杯（&amp;A）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8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15" customWidth="1"/>
    <col min="3" max="3" width="3.09765625" style="8" customWidth="1"/>
    <col min="4" max="5" width="3.09765625" style="15" customWidth="1"/>
    <col min="6" max="6" width="3.09765625" style="8" customWidth="1"/>
    <col min="7" max="8" width="3.09765625" style="15" customWidth="1"/>
    <col min="9" max="9" width="3.09765625" style="8" customWidth="1"/>
    <col min="10" max="11" width="3.09765625" style="15" customWidth="1"/>
    <col min="12" max="12" width="3.09765625" style="8" customWidth="1"/>
    <col min="13" max="14" width="3.09765625" style="15" customWidth="1"/>
    <col min="15" max="15" width="3.09765625" style="8" customWidth="1"/>
    <col min="16" max="17" width="3.09765625" style="15" customWidth="1"/>
    <col min="18" max="18" width="3.09765625" style="8" customWidth="1"/>
    <col min="19" max="19" width="3.09765625" style="15" customWidth="1"/>
    <col min="20" max="22" width="3.09765625" style="8" customWidth="1"/>
    <col min="23" max="28" width="6" style="8" customWidth="1"/>
    <col min="29" max="29" width="6" style="46" customWidth="1"/>
    <col min="30" max="16384" width="8.796875" style="8" customWidth="1"/>
  </cols>
  <sheetData>
    <row r="1" spans="1:29" ht="23.25" customHeight="1">
      <c r="A1" s="25" t="str">
        <f>IF(SUM(W2:W8)=42,"対戦終了",IF(SUM(W2:W8)&gt;0,SUM(W2:W8)/2/21,"　"))</f>
        <v>対戦終了</v>
      </c>
      <c r="B1" s="171" t="str">
        <f>A2</f>
        <v>リトルキング</v>
      </c>
      <c r="C1" s="171"/>
      <c r="D1" s="171"/>
      <c r="E1" s="171" t="str">
        <f>A3</f>
        <v>八柱サンジュニアーズ</v>
      </c>
      <c r="F1" s="171"/>
      <c r="G1" s="171"/>
      <c r="H1" s="171" t="str">
        <f>A4</f>
        <v>アトミック</v>
      </c>
      <c r="I1" s="171"/>
      <c r="J1" s="171"/>
      <c r="K1" s="171" t="str">
        <f>A5</f>
        <v>柏リアノス</v>
      </c>
      <c r="L1" s="171"/>
      <c r="M1" s="171"/>
      <c r="N1" s="171" t="str">
        <f>A6</f>
        <v>トライスター</v>
      </c>
      <c r="O1" s="171"/>
      <c r="P1" s="171"/>
      <c r="Q1" s="171" t="str">
        <f>A7</f>
        <v>中地ベースボールクラブ</v>
      </c>
      <c r="R1" s="171"/>
      <c r="S1" s="171"/>
      <c r="T1" s="171" t="str">
        <f>A8</f>
        <v>鰭ヶ崎ジュニアフィンズ</v>
      </c>
      <c r="U1" s="171"/>
      <c r="V1" s="171"/>
      <c r="W1" s="2" t="s">
        <v>0</v>
      </c>
      <c r="X1" s="2" t="s">
        <v>1</v>
      </c>
      <c r="Y1" s="2" t="s">
        <v>2</v>
      </c>
      <c r="Z1" s="2" t="s">
        <v>3</v>
      </c>
      <c r="AA1" s="2" t="s">
        <v>4</v>
      </c>
      <c r="AB1" s="2" t="s">
        <v>5</v>
      </c>
      <c r="AC1" s="2" t="s">
        <v>6</v>
      </c>
    </row>
    <row r="2" spans="1:29" ht="75.75" customHeight="1">
      <c r="A2" s="4" t="str">
        <f>'ﾌﾞﾛｯｸ別'!H4</f>
        <v>リトルキング</v>
      </c>
      <c r="B2" s="168"/>
      <c r="C2" s="169"/>
      <c r="D2" s="170"/>
      <c r="E2" s="10">
        <v>4</v>
      </c>
      <c r="F2" s="5" t="str">
        <f>IF(E2="","",IF(E2=G2,"△",IF(E2&gt;G2,"○","●")))</f>
        <v>●</v>
      </c>
      <c r="G2" s="11">
        <v>5</v>
      </c>
      <c r="H2" s="10">
        <v>13</v>
      </c>
      <c r="I2" s="5" t="str">
        <f>IF(H2="","",IF(H2=J2,"△",IF(H2&gt;J2,"○","●")))</f>
        <v>○</v>
      </c>
      <c r="J2" s="11">
        <v>0</v>
      </c>
      <c r="K2" s="10">
        <v>2</v>
      </c>
      <c r="L2" s="5" t="str">
        <f>IF(K2="","",IF(K2=M2,"△",IF(K2&gt;M2,"○","●")))</f>
        <v>△</v>
      </c>
      <c r="M2" s="11">
        <v>2</v>
      </c>
      <c r="N2" s="10">
        <v>3</v>
      </c>
      <c r="O2" s="5" t="str">
        <f>IF(N2="","",IF(N2=P2,"△",IF(N2&gt;P2,"○","●")))</f>
        <v>○</v>
      </c>
      <c r="P2" s="11">
        <v>0</v>
      </c>
      <c r="Q2" s="10">
        <v>20</v>
      </c>
      <c r="R2" s="5" t="str">
        <f>IF(Q2="","",IF(Q2=S2,"△",IF(Q2&gt;S2,"○","●")))</f>
        <v>○</v>
      </c>
      <c r="S2" s="11">
        <v>4</v>
      </c>
      <c r="T2" s="10">
        <v>0</v>
      </c>
      <c r="U2" s="5" t="str">
        <f aca="true" t="shared" si="0" ref="U2:U7">IF(T2="","",IF(T2=V2,"△",IF(T2&gt;V2,"○","●")))</f>
        <v>●</v>
      </c>
      <c r="V2" s="11">
        <v>1</v>
      </c>
      <c r="W2" s="13">
        <f>SUM(X2:Z2)</f>
        <v>6</v>
      </c>
      <c r="X2" s="14">
        <f>COUNTIF($B2:$V2,"○")</f>
        <v>3</v>
      </c>
      <c r="Y2" s="14">
        <f>COUNTIF($B2:$V2,"●")</f>
        <v>2</v>
      </c>
      <c r="Z2" s="14">
        <f>COUNTIF($B2:$V2,"△")</f>
        <v>1</v>
      </c>
      <c r="AA2" s="6">
        <f>B2+E2+H2+K2+N2+Q2+T2</f>
        <v>42</v>
      </c>
      <c r="AB2" s="6">
        <f>D2+G2+J2+M2+P2+S2+V2</f>
        <v>12</v>
      </c>
      <c r="AC2" s="45">
        <f>AA2-AB2</f>
        <v>30</v>
      </c>
    </row>
    <row r="3" spans="1:29" ht="75.75" customHeight="1">
      <c r="A3" s="4" t="str">
        <f>'ﾌﾞﾛｯｸ別'!H5</f>
        <v>八柱サンジュニアーズ</v>
      </c>
      <c r="B3" s="10">
        <v>5</v>
      </c>
      <c r="C3" s="5" t="str">
        <f aca="true" t="shared" si="1" ref="C3:C8">IF(B3="","",IF(B3=D3,"△",IF(B3&gt;D3,"○","●")))</f>
        <v>○</v>
      </c>
      <c r="D3" s="11">
        <v>4</v>
      </c>
      <c r="E3" s="168"/>
      <c r="F3" s="169"/>
      <c r="G3" s="170"/>
      <c r="H3" s="10">
        <v>21</v>
      </c>
      <c r="I3" s="5" t="str">
        <f>IF(H3="","",IF(H3=J3,"△",IF(H3&gt;J3,"○","●")))</f>
        <v>○</v>
      </c>
      <c r="J3" s="11">
        <v>1</v>
      </c>
      <c r="K3" s="10">
        <v>5</v>
      </c>
      <c r="L3" s="5" t="str">
        <f>IF(K3="","",IF(K3=M3,"△",IF(K3&gt;M3,"○","●")))</f>
        <v>●</v>
      </c>
      <c r="M3" s="11">
        <v>10</v>
      </c>
      <c r="N3" s="10">
        <v>1</v>
      </c>
      <c r="O3" s="5" t="str">
        <f>IF(N3="","",IF(N3=P3,"△",IF(N3&gt;P3,"○","●")))</f>
        <v>●</v>
      </c>
      <c r="P3" s="11">
        <v>9</v>
      </c>
      <c r="Q3" s="10">
        <v>3</v>
      </c>
      <c r="R3" s="5" t="str">
        <f>IF(Q3="","",IF(Q3=S3,"△",IF(Q3&gt;S3,"○","●")))</f>
        <v>●</v>
      </c>
      <c r="S3" s="11">
        <v>4</v>
      </c>
      <c r="T3" s="10">
        <v>0</v>
      </c>
      <c r="U3" s="5" t="str">
        <f t="shared" si="0"/>
        <v>●</v>
      </c>
      <c r="V3" s="11">
        <v>2</v>
      </c>
      <c r="W3" s="13">
        <f aca="true" t="shared" si="2" ref="W3:W8">SUM(X3:Z3)</f>
        <v>6</v>
      </c>
      <c r="X3" s="14">
        <f aca="true" t="shared" si="3" ref="X3:X8">COUNTIF($B3:$V3,"○")</f>
        <v>2</v>
      </c>
      <c r="Y3" s="14">
        <f aca="true" t="shared" si="4" ref="Y3:Y8">COUNTIF($B3:$V3,"●")</f>
        <v>4</v>
      </c>
      <c r="Z3" s="14">
        <f aca="true" t="shared" si="5" ref="Z3:Z8">COUNTIF($B3:$V3,"△")</f>
        <v>0</v>
      </c>
      <c r="AA3" s="6">
        <f aca="true" t="shared" si="6" ref="AA3:AA8">B3+E3+H3+K3+N3+Q3+T3</f>
        <v>35</v>
      </c>
      <c r="AB3" s="6">
        <f aca="true" t="shared" si="7" ref="AB3:AB8">D3+G3+J3+M3+P3+S3+V3</f>
        <v>30</v>
      </c>
      <c r="AC3" s="45">
        <f aca="true" t="shared" si="8" ref="AC3:AC8">AA3-AB3</f>
        <v>5</v>
      </c>
    </row>
    <row r="4" spans="1:29" ht="75.75" customHeight="1">
      <c r="A4" s="4" t="str">
        <f>'ﾌﾞﾛｯｸ別'!H6</f>
        <v>アトミック</v>
      </c>
      <c r="B4" s="10">
        <v>0</v>
      </c>
      <c r="C4" s="5" t="str">
        <f t="shared" si="1"/>
        <v>●</v>
      </c>
      <c r="D4" s="11">
        <v>13</v>
      </c>
      <c r="E4" s="10">
        <v>1</v>
      </c>
      <c r="F4" s="5" t="str">
        <f>IF(E4="","",IF(E4=G4,"△",IF(E4&gt;G4,"○","●")))</f>
        <v>●</v>
      </c>
      <c r="G4" s="11">
        <v>21</v>
      </c>
      <c r="H4" s="168"/>
      <c r="I4" s="169"/>
      <c r="J4" s="170"/>
      <c r="K4" s="10">
        <v>1</v>
      </c>
      <c r="L4" s="5" t="str">
        <f>IF(K4="","",IF(K4=M4,"△",IF(K4&gt;M4,"○","●")))</f>
        <v>●</v>
      </c>
      <c r="M4" s="44">
        <v>18</v>
      </c>
      <c r="N4" s="10">
        <v>2</v>
      </c>
      <c r="O4" s="5" t="str">
        <f>IF(N4="","",IF(N4=P4,"△",IF(N4&gt;P4,"○","●")))</f>
        <v>●</v>
      </c>
      <c r="P4" s="11">
        <v>19</v>
      </c>
      <c r="Q4" s="10">
        <v>0</v>
      </c>
      <c r="R4" s="5" t="str">
        <f>IF(Q4="","",IF(Q4=S4,"△",IF(Q4&gt;S4,"○","●")))</f>
        <v>●</v>
      </c>
      <c r="S4" s="11">
        <v>11</v>
      </c>
      <c r="T4" s="10">
        <v>0</v>
      </c>
      <c r="U4" s="5" t="str">
        <f t="shared" si="0"/>
        <v>●</v>
      </c>
      <c r="V4" s="11">
        <v>23</v>
      </c>
      <c r="W4" s="13">
        <f t="shared" si="2"/>
        <v>6</v>
      </c>
      <c r="X4" s="14">
        <f t="shared" si="3"/>
        <v>0</v>
      </c>
      <c r="Y4" s="14">
        <f t="shared" si="4"/>
        <v>6</v>
      </c>
      <c r="Z4" s="14">
        <f t="shared" si="5"/>
        <v>0</v>
      </c>
      <c r="AA4" s="6">
        <f t="shared" si="6"/>
        <v>4</v>
      </c>
      <c r="AB4" s="6">
        <f t="shared" si="7"/>
        <v>105</v>
      </c>
      <c r="AC4" s="45">
        <f t="shared" si="8"/>
        <v>-101</v>
      </c>
    </row>
    <row r="5" spans="1:29" ht="75.75" customHeight="1">
      <c r="A5" s="4" t="str">
        <f>'ﾌﾞﾛｯｸ別'!H7</f>
        <v>柏リアノス</v>
      </c>
      <c r="B5" s="10">
        <v>2</v>
      </c>
      <c r="C5" s="5" t="str">
        <f t="shared" si="1"/>
        <v>△</v>
      </c>
      <c r="D5" s="11">
        <v>2</v>
      </c>
      <c r="E5" s="10">
        <v>10</v>
      </c>
      <c r="F5" s="5" t="str">
        <f>IF(E5="","",IF(E5=G5,"△",IF(E5&gt;G5,"○","●")))</f>
        <v>○</v>
      </c>
      <c r="G5" s="11">
        <v>5</v>
      </c>
      <c r="H5" s="10">
        <v>18</v>
      </c>
      <c r="I5" s="5" t="str">
        <f>IF(H5="","",IF(H5=J5,"△",IF(H5&gt;J5,"○","●")))</f>
        <v>○</v>
      </c>
      <c r="J5" s="11">
        <v>1</v>
      </c>
      <c r="K5" s="168"/>
      <c r="L5" s="169"/>
      <c r="M5" s="170"/>
      <c r="N5" s="10">
        <v>4</v>
      </c>
      <c r="O5" s="5" t="str">
        <f>IF(N5="","",IF(N5=P5,"△",IF(N5&gt;P5,"○","●")))</f>
        <v>●</v>
      </c>
      <c r="P5" s="11">
        <v>14</v>
      </c>
      <c r="Q5" s="10">
        <v>9</v>
      </c>
      <c r="R5" s="5" t="str">
        <f>IF(Q5="","",IF(Q5=S5,"△",IF(Q5&gt;S5,"○","●")))</f>
        <v>○</v>
      </c>
      <c r="S5" s="11">
        <v>1</v>
      </c>
      <c r="T5" s="10">
        <v>1</v>
      </c>
      <c r="U5" s="5" t="str">
        <f t="shared" si="0"/>
        <v>●</v>
      </c>
      <c r="V5" s="11">
        <v>2</v>
      </c>
      <c r="W5" s="13">
        <f t="shared" si="2"/>
        <v>6</v>
      </c>
      <c r="X5" s="14">
        <f t="shared" si="3"/>
        <v>3</v>
      </c>
      <c r="Y5" s="14">
        <f t="shared" si="4"/>
        <v>2</v>
      </c>
      <c r="Z5" s="14">
        <f t="shared" si="5"/>
        <v>1</v>
      </c>
      <c r="AA5" s="6">
        <f t="shared" si="6"/>
        <v>44</v>
      </c>
      <c r="AB5" s="6">
        <f t="shared" si="7"/>
        <v>25</v>
      </c>
      <c r="AC5" s="45">
        <f t="shared" si="8"/>
        <v>19</v>
      </c>
    </row>
    <row r="6" spans="1:29" ht="75.75" customHeight="1">
      <c r="A6" s="4" t="str">
        <f>'ﾌﾞﾛｯｸ別'!H8</f>
        <v>トライスター</v>
      </c>
      <c r="B6" s="10">
        <v>0</v>
      </c>
      <c r="C6" s="5" t="str">
        <f t="shared" si="1"/>
        <v>●</v>
      </c>
      <c r="D6" s="11">
        <v>3</v>
      </c>
      <c r="E6" s="10">
        <v>9</v>
      </c>
      <c r="F6" s="5" t="str">
        <f>IF(E6="","",IF(E6=G6,"△",IF(E6&gt;G6,"○","●")))</f>
        <v>○</v>
      </c>
      <c r="G6" s="11">
        <v>1</v>
      </c>
      <c r="H6" s="10">
        <v>19</v>
      </c>
      <c r="I6" s="5" t="str">
        <f>IF(H6="","",IF(H6=J6,"△",IF(H6&gt;J6,"○","●")))</f>
        <v>○</v>
      </c>
      <c r="J6" s="11">
        <v>2</v>
      </c>
      <c r="K6" s="10">
        <v>14</v>
      </c>
      <c r="L6" s="5" t="str">
        <f>IF(K6="","",IF(K6=M6,"△",IF(K6&gt;M6,"○","●")))</f>
        <v>○</v>
      </c>
      <c r="M6" s="11">
        <v>4</v>
      </c>
      <c r="N6" s="168"/>
      <c r="O6" s="169"/>
      <c r="P6" s="170"/>
      <c r="Q6" s="10">
        <v>7</v>
      </c>
      <c r="R6" s="5" t="str">
        <f>IF(Q6="","",IF(Q6=S6,"△",IF(Q6&gt;S6,"○","●")))</f>
        <v>○</v>
      </c>
      <c r="S6" s="11">
        <v>0</v>
      </c>
      <c r="T6" s="10">
        <v>1</v>
      </c>
      <c r="U6" s="5" t="str">
        <f t="shared" si="0"/>
        <v>△</v>
      </c>
      <c r="V6" s="11">
        <v>1</v>
      </c>
      <c r="W6" s="13">
        <f t="shared" si="2"/>
        <v>6</v>
      </c>
      <c r="X6" s="14">
        <f t="shared" si="3"/>
        <v>4</v>
      </c>
      <c r="Y6" s="14">
        <f t="shared" si="4"/>
        <v>1</v>
      </c>
      <c r="Z6" s="14">
        <f t="shared" si="5"/>
        <v>1</v>
      </c>
      <c r="AA6" s="6">
        <f t="shared" si="6"/>
        <v>50</v>
      </c>
      <c r="AB6" s="6">
        <f t="shared" si="7"/>
        <v>11</v>
      </c>
      <c r="AC6" s="45">
        <f t="shared" si="8"/>
        <v>39</v>
      </c>
    </row>
    <row r="7" spans="1:29" ht="75.75" customHeight="1">
      <c r="A7" s="4" t="str">
        <f>'ﾌﾞﾛｯｸ別'!H9</f>
        <v>中地ベースボールクラブ</v>
      </c>
      <c r="B7" s="10">
        <v>4</v>
      </c>
      <c r="C7" s="5" t="str">
        <f t="shared" si="1"/>
        <v>●</v>
      </c>
      <c r="D7" s="11">
        <v>20</v>
      </c>
      <c r="E7" s="10">
        <v>4</v>
      </c>
      <c r="F7" s="5" t="str">
        <f>IF(E7="","",IF(E7=G7,"△",IF(E7&gt;G7,"○","●")))</f>
        <v>○</v>
      </c>
      <c r="G7" s="11">
        <v>3</v>
      </c>
      <c r="H7" s="10">
        <v>11</v>
      </c>
      <c r="I7" s="5" t="str">
        <f>IF(H7="","",IF(H7=J7,"△",IF(H7&gt;J7,"○","●")))</f>
        <v>○</v>
      </c>
      <c r="J7" s="11">
        <v>0</v>
      </c>
      <c r="K7" s="10">
        <v>1</v>
      </c>
      <c r="L7" s="5" t="str">
        <f>IF(K7="","",IF(K7=M7,"△",IF(K7&gt;M7,"○","●")))</f>
        <v>●</v>
      </c>
      <c r="M7" s="11">
        <v>9</v>
      </c>
      <c r="N7" s="10">
        <v>0</v>
      </c>
      <c r="O7" s="5" t="str">
        <f>IF(N7="","",IF(N7=P7,"△",IF(N7&gt;P7,"○","●")))</f>
        <v>●</v>
      </c>
      <c r="P7" s="11">
        <v>7</v>
      </c>
      <c r="Q7" s="168"/>
      <c r="R7" s="169"/>
      <c r="S7" s="170"/>
      <c r="T7" s="10">
        <v>1</v>
      </c>
      <c r="U7" s="5" t="str">
        <f t="shared" si="0"/>
        <v>●</v>
      </c>
      <c r="V7" s="11">
        <v>9</v>
      </c>
      <c r="W7" s="13">
        <f t="shared" si="2"/>
        <v>6</v>
      </c>
      <c r="X7" s="14">
        <f t="shared" si="3"/>
        <v>2</v>
      </c>
      <c r="Y7" s="14">
        <f t="shared" si="4"/>
        <v>4</v>
      </c>
      <c r="Z7" s="14">
        <f t="shared" si="5"/>
        <v>0</v>
      </c>
      <c r="AA7" s="6">
        <f t="shared" si="6"/>
        <v>21</v>
      </c>
      <c r="AB7" s="6">
        <f t="shared" si="7"/>
        <v>48</v>
      </c>
      <c r="AC7" s="45">
        <f t="shared" si="8"/>
        <v>-27</v>
      </c>
    </row>
    <row r="8" spans="1:29" ht="75.75" customHeight="1">
      <c r="A8" s="4" t="str">
        <f>'ﾌﾞﾛｯｸ別'!H10</f>
        <v>鰭ヶ崎ジュニアフィンズ</v>
      </c>
      <c r="B8" s="10">
        <v>1</v>
      </c>
      <c r="C8" s="5" t="str">
        <f t="shared" si="1"/>
        <v>○</v>
      </c>
      <c r="D8" s="11">
        <v>0</v>
      </c>
      <c r="E8" s="10">
        <v>2</v>
      </c>
      <c r="F8" s="5" t="str">
        <f>IF(E8="","",IF(E8=G8,"△",IF(E8&gt;G8,"○","●")))</f>
        <v>○</v>
      </c>
      <c r="G8" s="11">
        <v>0</v>
      </c>
      <c r="H8" s="10">
        <v>23</v>
      </c>
      <c r="I8" s="5" t="str">
        <f>IF(H8="","",IF(H8=J8,"△",IF(H8&gt;J8,"○","●")))</f>
        <v>○</v>
      </c>
      <c r="J8" s="11">
        <v>0</v>
      </c>
      <c r="K8" s="10">
        <v>2</v>
      </c>
      <c r="L8" s="5" t="str">
        <f>IF(K8="","",IF(K8=M8,"△",IF(K8&gt;M8,"○","●")))</f>
        <v>○</v>
      </c>
      <c r="M8" s="11">
        <v>1</v>
      </c>
      <c r="N8" s="10">
        <v>1</v>
      </c>
      <c r="O8" s="5" t="str">
        <f>IF(N8="","",IF(N8=P8,"△",IF(N8&gt;P8,"○","●")))</f>
        <v>△</v>
      </c>
      <c r="P8" s="11">
        <v>1</v>
      </c>
      <c r="Q8" s="10">
        <v>9</v>
      </c>
      <c r="R8" s="5" t="str">
        <f>IF(Q8="","",IF(Q8=S8,"△",IF(Q8&gt;S8,"○","●")))</f>
        <v>○</v>
      </c>
      <c r="S8" s="11">
        <v>1</v>
      </c>
      <c r="T8" s="168"/>
      <c r="U8" s="169"/>
      <c r="V8" s="170"/>
      <c r="W8" s="13">
        <f t="shared" si="2"/>
        <v>6</v>
      </c>
      <c r="X8" s="14">
        <f t="shared" si="3"/>
        <v>5</v>
      </c>
      <c r="Y8" s="14">
        <f t="shared" si="4"/>
        <v>0</v>
      </c>
      <c r="Z8" s="14">
        <f t="shared" si="5"/>
        <v>1</v>
      </c>
      <c r="AA8" s="6">
        <f t="shared" si="6"/>
        <v>38</v>
      </c>
      <c r="AB8" s="6">
        <f t="shared" si="7"/>
        <v>3</v>
      </c>
      <c r="AC8" s="45">
        <f t="shared" si="8"/>
        <v>35</v>
      </c>
    </row>
  </sheetData>
  <sheetProtection/>
  <mergeCells count="14">
    <mergeCell ref="B2:D2"/>
    <mergeCell ref="E3:G3"/>
    <mergeCell ref="H4:J4"/>
    <mergeCell ref="K5:M5"/>
    <mergeCell ref="B1:D1"/>
    <mergeCell ref="E1:G1"/>
    <mergeCell ref="H1:J1"/>
    <mergeCell ref="K1:M1"/>
    <mergeCell ref="N1:P1"/>
    <mergeCell ref="Q1:S1"/>
    <mergeCell ref="N6:P6"/>
    <mergeCell ref="Q7:S7"/>
    <mergeCell ref="T1:V1"/>
    <mergeCell ref="T8:V8"/>
  </mergeCells>
  <dataValidations count="2">
    <dataValidation allowBlank="1" showInputMessage="1" showErrorMessage="1" imeMode="off" sqref="W2:AC8 V2:V7 T7 S2:T6 B2:B8 D2:E8 G2:H8 J2:K8 M2:N8 P2:Q8 S8:T8"/>
    <dataValidation allowBlank="1" showInputMessage="1" showErrorMessage="1" imeMode="hiragana" sqref="U1:U8 A2:A8 C1:C65536 F1:F65536 O1:O65536 L1:L65536 R1:R65536 I1:I65536"/>
  </dataValidations>
  <printOptions horizontalCentered="1"/>
  <pageMargins left="0.1968503937007874" right="0.1968503937007874" top="0.8267716535433072" bottom="0.35433070866141736" header="0.35433070866141736" footer="0.1968503937007874"/>
  <pageSetup fitToHeight="1" fitToWidth="1" horizontalDpi="600" verticalDpi="600" orientation="landscape" paperSize="9" scale="95" r:id="rId1"/>
  <headerFooter alignWithMargins="0">
    <oddHeader>&amp;L&amp;24第30回カリフ・マルエス杯（&amp;A）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8"/>
  <sheetViews>
    <sheetView tabSelected="1" zoomScale="75" zoomScaleNormal="75" zoomScalePageLayoutView="0" workbookViewId="0" topLeftCell="A1">
      <selection activeCell="A6" sqref="A6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20" width="3.09765625" style="8" customWidth="1"/>
    <col min="21" max="21" width="3.09765625" style="12" customWidth="1"/>
    <col min="22" max="22" width="3.09765625" style="8" customWidth="1"/>
    <col min="23" max="29" width="5.69921875" style="8" customWidth="1"/>
    <col min="30" max="16384" width="8.796875" style="8" customWidth="1"/>
  </cols>
  <sheetData>
    <row r="1" spans="1:29" ht="23.25" customHeight="1">
      <c r="A1" s="25" t="str">
        <f>IF(SUM(W2:W8)=42,"対戦終了",IF(SUM(W2:W8)&gt;0,SUM(W2:W8)/2/21,"　"))</f>
        <v>対戦終了</v>
      </c>
      <c r="B1" s="171" t="str">
        <f>A2</f>
        <v>ブラックバード</v>
      </c>
      <c r="C1" s="171"/>
      <c r="D1" s="171"/>
      <c r="E1" s="171" t="str">
        <f>A3</f>
        <v>小金原ビクトリー</v>
      </c>
      <c r="F1" s="171"/>
      <c r="G1" s="171"/>
      <c r="H1" s="171" t="str">
        <f>A4</f>
        <v>光インパルス</v>
      </c>
      <c r="I1" s="171"/>
      <c r="J1" s="171"/>
      <c r="K1" s="171" t="str">
        <f>A5</f>
        <v>新栄ファイヤーズ</v>
      </c>
      <c r="L1" s="171"/>
      <c r="M1" s="171"/>
      <c r="N1" s="171" t="str">
        <f>A6</f>
        <v>スーパーフェニックス</v>
      </c>
      <c r="O1" s="171"/>
      <c r="P1" s="171"/>
      <c r="Q1" s="171" t="str">
        <f>A7</f>
        <v>梅郷パワーズ</v>
      </c>
      <c r="R1" s="171"/>
      <c r="S1" s="171"/>
      <c r="T1" s="171" t="str">
        <f>A8</f>
        <v>長崎ＦＬＢ</v>
      </c>
      <c r="U1" s="171"/>
      <c r="V1" s="171"/>
      <c r="W1" s="2" t="s">
        <v>0</v>
      </c>
      <c r="X1" s="2" t="s">
        <v>1</v>
      </c>
      <c r="Y1" s="2" t="s">
        <v>2</v>
      </c>
      <c r="Z1" s="2" t="s">
        <v>3</v>
      </c>
      <c r="AA1" s="2" t="s">
        <v>4</v>
      </c>
      <c r="AB1" s="2" t="s">
        <v>5</v>
      </c>
      <c r="AC1" s="2" t="s">
        <v>6</v>
      </c>
    </row>
    <row r="2" spans="1:29" ht="75.75" customHeight="1">
      <c r="A2" s="4" t="str">
        <f>'ﾌﾞﾛｯｸ別'!B13</f>
        <v>ブラックバード</v>
      </c>
      <c r="B2" s="168"/>
      <c r="C2" s="169"/>
      <c r="D2" s="170"/>
      <c r="E2" s="10">
        <v>4</v>
      </c>
      <c r="F2" s="5" t="str">
        <f>IF(E2="","",IF(E2=G2,"△",IF(E2&gt;G2,"○","●")))</f>
        <v>○</v>
      </c>
      <c r="G2" s="11">
        <v>0</v>
      </c>
      <c r="H2" s="10">
        <v>3</v>
      </c>
      <c r="I2" s="5" t="str">
        <f>IF(H2="","",IF(H2=J2,"△",IF(H2&gt;J2,"○","●")))</f>
        <v>○</v>
      </c>
      <c r="J2" s="11">
        <v>0</v>
      </c>
      <c r="K2" s="10">
        <v>3</v>
      </c>
      <c r="L2" s="5" t="str">
        <f>IF(K2="","",IF(K2=M2,"△",IF(K2&gt;M2,"○","●")))</f>
        <v>○</v>
      </c>
      <c r="M2" s="11">
        <v>1</v>
      </c>
      <c r="N2" s="10">
        <v>23</v>
      </c>
      <c r="O2" s="5" t="str">
        <f>IF(N2="","",IF(N2=P2,"△",IF(N2&gt;P2,"○","●")))</f>
        <v>○</v>
      </c>
      <c r="P2" s="11">
        <v>1</v>
      </c>
      <c r="Q2" s="10">
        <v>0</v>
      </c>
      <c r="R2" s="5" t="str">
        <f>IF(Q2="","",IF(Q2=S2,"△",IF(Q2&gt;S2,"○","●")))</f>
        <v>●</v>
      </c>
      <c r="S2" s="11">
        <v>3</v>
      </c>
      <c r="T2" s="10">
        <v>4</v>
      </c>
      <c r="U2" s="5" t="str">
        <f aca="true" t="shared" si="0" ref="U2:U7">IF(T2="","",IF(T2=V2,"△",IF(T2&gt;V2,"○","●")))</f>
        <v>△</v>
      </c>
      <c r="V2" s="11">
        <v>4</v>
      </c>
      <c r="W2" s="13">
        <f>SUM(X2:Z2)</f>
        <v>6</v>
      </c>
      <c r="X2" s="14">
        <f>COUNTIF($B2:$V2,"○")</f>
        <v>4</v>
      </c>
      <c r="Y2" s="14">
        <f>COUNTIF($B2:$V2,"●")</f>
        <v>1</v>
      </c>
      <c r="Z2" s="14">
        <f>COUNTIF($B2:$V2,"△")</f>
        <v>1</v>
      </c>
      <c r="AA2" s="6">
        <f>B2+E2+H2+K2+N2+Q2+T2</f>
        <v>37</v>
      </c>
      <c r="AB2" s="6">
        <f>D2+G2+J2+M2+P2+S2+V2</f>
        <v>9</v>
      </c>
      <c r="AC2" s="7">
        <f>AA2-AB2</f>
        <v>28</v>
      </c>
    </row>
    <row r="3" spans="1:29" ht="75.75" customHeight="1">
      <c r="A3" s="4" t="str">
        <f>'ﾌﾞﾛｯｸ別'!B14</f>
        <v>小金原ビクトリー</v>
      </c>
      <c r="B3" s="10">
        <v>0</v>
      </c>
      <c r="C3" s="5" t="str">
        <f aca="true" t="shared" si="1" ref="C3:C8">IF(B3="","",IF(B3=D3,"△",IF(B3&gt;D3,"○","●")))</f>
        <v>●</v>
      </c>
      <c r="D3" s="11">
        <v>4</v>
      </c>
      <c r="E3" s="168"/>
      <c r="F3" s="169"/>
      <c r="G3" s="170"/>
      <c r="H3" s="10">
        <v>8</v>
      </c>
      <c r="I3" s="5" t="str">
        <f>IF(H3="","",IF(H3=J3,"△",IF(H3&gt;J3,"○","●")))</f>
        <v>○</v>
      </c>
      <c r="J3" s="11">
        <v>5</v>
      </c>
      <c r="K3" s="10">
        <v>5</v>
      </c>
      <c r="L3" s="5" t="str">
        <f>IF(K3="","",IF(K3=M3,"△",IF(K3&gt;M3,"○","●")))</f>
        <v>○</v>
      </c>
      <c r="M3" s="11">
        <v>2</v>
      </c>
      <c r="N3" s="10">
        <v>9</v>
      </c>
      <c r="O3" s="5" t="str">
        <f>IF(N3="","",IF(N3=P3,"△",IF(N3&gt;P3,"○","●")))</f>
        <v>○</v>
      </c>
      <c r="P3" s="11">
        <v>4</v>
      </c>
      <c r="Q3" s="10">
        <v>4</v>
      </c>
      <c r="R3" s="5" t="str">
        <f>IF(Q3="","",IF(Q3=S3,"△",IF(Q3&gt;S3,"○","●")))</f>
        <v>●</v>
      </c>
      <c r="S3" s="11">
        <v>6</v>
      </c>
      <c r="T3" s="10">
        <v>6</v>
      </c>
      <c r="U3" s="5" t="str">
        <f t="shared" si="0"/>
        <v>○</v>
      </c>
      <c r="V3" s="11">
        <v>5</v>
      </c>
      <c r="W3" s="13">
        <f aca="true" t="shared" si="2" ref="W3:W8">SUM(X3:Z3)</f>
        <v>6</v>
      </c>
      <c r="X3" s="14">
        <f aca="true" t="shared" si="3" ref="X3:X8">COUNTIF($B3:$V3,"○")</f>
        <v>4</v>
      </c>
      <c r="Y3" s="14">
        <f aca="true" t="shared" si="4" ref="Y3:Y8">COUNTIF($B3:$V3,"●")</f>
        <v>2</v>
      </c>
      <c r="Z3" s="14">
        <f aca="true" t="shared" si="5" ref="Z3:Z8">COUNTIF($B3:$V3,"△")</f>
        <v>0</v>
      </c>
      <c r="AA3" s="6">
        <f aca="true" t="shared" si="6" ref="AA3:AA8">B3+E3+H3+K3+N3+Q3+T3</f>
        <v>32</v>
      </c>
      <c r="AB3" s="6">
        <f aca="true" t="shared" si="7" ref="AB3:AB8">D3+G3+J3+M3+P3+S3+V3</f>
        <v>26</v>
      </c>
      <c r="AC3" s="7">
        <f aca="true" t="shared" si="8" ref="AC3:AC8">AA3-AB3</f>
        <v>6</v>
      </c>
    </row>
    <row r="4" spans="1:29" ht="75.75" customHeight="1">
      <c r="A4" s="4" t="str">
        <f>'ﾌﾞﾛｯｸ別'!B15</f>
        <v>光インパルス</v>
      </c>
      <c r="B4" s="10">
        <v>0</v>
      </c>
      <c r="C4" s="5" t="str">
        <f t="shared" si="1"/>
        <v>●</v>
      </c>
      <c r="D4" s="11">
        <v>3</v>
      </c>
      <c r="E4" s="10">
        <v>5</v>
      </c>
      <c r="F4" s="5" t="str">
        <f>IF(E4="","",IF(E4=G4,"△",IF(E4&gt;G4,"○","●")))</f>
        <v>●</v>
      </c>
      <c r="G4" s="11">
        <v>8</v>
      </c>
      <c r="H4" s="168"/>
      <c r="I4" s="169"/>
      <c r="J4" s="170"/>
      <c r="K4" s="10">
        <v>0</v>
      </c>
      <c r="L4" s="5" t="str">
        <f>IF(K4="","",IF(K4=M4,"△",IF(K4&gt;M4,"○","●")))</f>
        <v>●</v>
      </c>
      <c r="M4" s="11">
        <v>3</v>
      </c>
      <c r="N4" s="10">
        <v>6</v>
      </c>
      <c r="O4" s="5" t="str">
        <f>IF(N4="","",IF(N4=P4,"△",IF(N4&gt;P4,"○","●")))</f>
        <v>○</v>
      </c>
      <c r="P4" s="11">
        <v>5</v>
      </c>
      <c r="Q4" s="10">
        <v>4</v>
      </c>
      <c r="R4" s="5" t="str">
        <f>IF(Q4="","",IF(Q4=S4,"△",IF(Q4&gt;S4,"○","●")))</f>
        <v>●</v>
      </c>
      <c r="S4" s="11">
        <v>8</v>
      </c>
      <c r="T4" s="10">
        <v>5</v>
      </c>
      <c r="U4" s="5" t="str">
        <f t="shared" si="0"/>
        <v>○</v>
      </c>
      <c r="V4" s="11">
        <v>1</v>
      </c>
      <c r="W4" s="13">
        <f t="shared" si="2"/>
        <v>6</v>
      </c>
      <c r="X4" s="14">
        <f t="shared" si="3"/>
        <v>2</v>
      </c>
      <c r="Y4" s="14">
        <f t="shared" si="4"/>
        <v>4</v>
      </c>
      <c r="Z4" s="14">
        <f t="shared" si="5"/>
        <v>0</v>
      </c>
      <c r="AA4" s="6">
        <f t="shared" si="6"/>
        <v>20</v>
      </c>
      <c r="AB4" s="6">
        <f t="shared" si="7"/>
        <v>28</v>
      </c>
      <c r="AC4" s="7">
        <f t="shared" si="8"/>
        <v>-8</v>
      </c>
    </row>
    <row r="5" spans="1:29" ht="75.75" customHeight="1">
      <c r="A5" s="4" t="str">
        <f>'ﾌﾞﾛｯｸ別'!B16</f>
        <v>新栄ファイヤーズ</v>
      </c>
      <c r="B5" s="10">
        <v>1</v>
      </c>
      <c r="C5" s="5" t="str">
        <f t="shared" si="1"/>
        <v>●</v>
      </c>
      <c r="D5" s="11">
        <v>3</v>
      </c>
      <c r="E5" s="10">
        <v>2</v>
      </c>
      <c r="F5" s="5" t="str">
        <f>IF(E5="","",IF(E5=G5,"△",IF(E5&gt;G5,"○","●")))</f>
        <v>●</v>
      </c>
      <c r="G5" s="11">
        <v>5</v>
      </c>
      <c r="H5" s="10">
        <v>3</v>
      </c>
      <c r="I5" s="5" t="str">
        <f>IF(H5="","",IF(H5=J5,"△",IF(H5&gt;J5,"○","●")))</f>
        <v>○</v>
      </c>
      <c r="J5" s="11">
        <v>0</v>
      </c>
      <c r="K5" s="168"/>
      <c r="L5" s="169"/>
      <c r="M5" s="170"/>
      <c r="N5" s="10">
        <v>10</v>
      </c>
      <c r="O5" s="5" t="str">
        <f>IF(N5="","",IF(N5=P5,"△",IF(N5&gt;P5,"○","●")))</f>
        <v>○</v>
      </c>
      <c r="P5" s="11">
        <v>4</v>
      </c>
      <c r="Q5" s="10">
        <v>1</v>
      </c>
      <c r="R5" s="5" t="str">
        <f>IF(Q5="","",IF(Q5=S5,"△",IF(Q5&gt;S5,"○","●")))</f>
        <v>●</v>
      </c>
      <c r="S5" s="11">
        <v>2</v>
      </c>
      <c r="T5" s="10">
        <v>11</v>
      </c>
      <c r="U5" s="5" t="str">
        <f t="shared" si="0"/>
        <v>○</v>
      </c>
      <c r="V5" s="11">
        <v>10</v>
      </c>
      <c r="W5" s="13">
        <f t="shared" si="2"/>
        <v>6</v>
      </c>
      <c r="X5" s="14">
        <f t="shared" si="3"/>
        <v>3</v>
      </c>
      <c r="Y5" s="14">
        <f t="shared" si="4"/>
        <v>3</v>
      </c>
      <c r="Z5" s="14">
        <f t="shared" si="5"/>
        <v>0</v>
      </c>
      <c r="AA5" s="6">
        <f t="shared" si="6"/>
        <v>28</v>
      </c>
      <c r="AB5" s="6">
        <f t="shared" si="7"/>
        <v>24</v>
      </c>
      <c r="AC5" s="7">
        <f t="shared" si="8"/>
        <v>4</v>
      </c>
    </row>
    <row r="6" spans="1:29" ht="75.75" customHeight="1">
      <c r="A6" s="175" t="str">
        <f>'ﾌﾞﾛｯｸ別'!B17</f>
        <v>スーパーフェニックス</v>
      </c>
      <c r="B6" s="176">
        <v>1</v>
      </c>
      <c r="C6" s="177" t="str">
        <f t="shared" si="1"/>
        <v>●</v>
      </c>
      <c r="D6" s="178">
        <v>23</v>
      </c>
      <c r="E6" s="176">
        <v>4</v>
      </c>
      <c r="F6" s="177" t="str">
        <f>IF(E6="","",IF(E6=G6,"△",IF(E6&gt;G6,"○","●")))</f>
        <v>●</v>
      </c>
      <c r="G6" s="178">
        <v>9</v>
      </c>
      <c r="H6" s="176">
        <v>5</v>
      </c>
      <c r="I6" s="177" t="str">
        <f>IF(H6="","",IF(H6=J6,"△",IF(H6&gt;J6,"○","●")))</f>
        <v>●</v>
      </c>
      <c r="J6" s="178">
        <v>6</v>
      </c>
      <c r="K6" s="176">
        <v>4</v>
      </c>
      <c r="L6" s="177" t="str">
        <f>IF(K6="","",IF(K6=M6,"△",IF(K6&gt;M6,"○","●")))</f>
        <v>●</v>
      </c>
      <c r="M6" s="178">
        <v>10</v>
      </c>
      <c r="N6" s="179"/>
      <c r="O6" s="180"/>
      <c r="P6" s="181"/>
      <c r="Q6" s="176">
        <v>2</v>
      </c>
      <c r="R6" s="177" t="str">
        <f>IF(Q6="","",IF(Q6=S6,"△",IF(Q6&gt;S6,"○","●")))</f>
        <v>●</v>
      </c>
      <c r="S6" s="178">
        <v>15</v>
      </c>
      <c r="T6" s="176">
        <v>0</v>
      </c>
      <c r="U6" s="177" t="str">
        <f t="shared" si="0"/>
        <v>●</v>
      </c>
      <c r="V6" s="178">
        <v>22</v>
      </c>
      <c r="W6" s="182">
        <f t="shared" si="2"/>
        <v>6</v>
      </c>
      <c r="X6" s="183">
        <f t="shared" si="3"/>
        <v>0</v>
      </c>
      <c r="Y6" s="183">
        <f t="shared" si="4"/>
        <v>6</v>
      </c>
      <c r="Z6" s="183">
        <f t="shared" si="5"/>
        <v>0</v>
      </c>
      <c r="AA6" s="184">
        <f t="shared" si="6"/>
        <v>16</v>
      </c>
      <c r="AB6" s="184">
        <f t="shared" si="7"/>
        <v>85</v>
      </c>
      <c r="AC6" s="185">
        <f t="shared" si="8"/>
        <v>-69</v>
      </c>
    </row>
    <row r="7" spans="1:29" ht="75.75" customHeight="1">
      <c r="A7" s="4" t="str">
        <f>'ﾌﾞﾛｯｸ別'!B18</f>
        <v>梅郷パワーズ</v>
      </c>
      <c r="B7" s="10">
        <v>3</v>
      </c>
      <c r="C7" s="5" t="str">
        <f t="shared" si="1"/>
        <v>○</v>
      </c>
      <c r="D7" s="11">
        <v>0</v>
      </c>
      <c r="E7" s="10">
        <v>6</v>
      </c>
      <c r="F7" s="5" t="str">
        <f>IF(E7="","",IF(E7=G7,"△",IF(E7&gt;G7,"○","●")))</f>
        <v>○</v>
      </c>
      <c r="G7" s="11">
        <v>4</v>
      </c>
      <c r="H7" s="10">
        <v>8</v>
      </c>
      <c r="I7" s="5" t="str">
        <f>IF(H7="","",IF(H7=J7,"△",IF(H7&gt;J7,"○","●")))</f>
        <v>○</v>
      </c>
      <c r="J7" s="11">
        <v>4</v>
      </c>
      <c r="K7" s="10">
        <v>2</v>
      </c>
      <c r="L7" s="5" t="str">
        <f>IF(K7="","",IF(K7=M7,"△",IF(K7&gt;M7,"○","●")))</f>
        <v>○</v>
      </c>
      <c r="M7" s="11">
        <v>1</v>
      </c>
      <c r="N7" s="10">
        <v>15</v>
      </c>
      <c r="O7" s="5" t="str">
        <f>IF(N7="","",IF(N7=P7,"△",IF(N7&gt;P7,"○","●")))</f>
        <v>○</v>
      </c>
      <c r="P7" s="11">
        <v>2</v>
      </c>
      <c r="Q7" s="168"/>
      <c r="R7" s="169"/>
      <c r="S7" s="170"/>
      <c r="T7" s="10">
        <v>11</v>
      </c>
      <c r="U7" s="5" t="str">
        <f t="shared" si="0"/>
        <v>○</v>
      </c>
      <c r="V7" s="11">
        <v>3</v>
      </c>
      <c r="W7" s="13">
        <f t="shared" si="2"/>
        <v>6</v>
      </c>
      <c r="X7" s="14">
        <f t="shared" si="3"/>
        <v>6</v>
      </c>
      <c r="Y7" s="14">
        <f t="shared" si="4"/>
        <v>0</v>
      </c>
      <c r="Z7" s="14">
        <f t="shared" si="5"/>
        <v>0</v>
      </c>
      <c r="AA7" s="6">
        <f t="shared" si="6"/>
        <v>45</v>
      </c>
      <c r="AB7" s="6">
        <f t="shared" si="7"/>
        <v>14</v>
      </c>
      <c r="AC7" s="7">
        <f t="shared" si="8"/>
        <v>31</v>
      </c>
    </row>
    <row r="8" spans="1:29" ht="75.75" customHeight="1">
      <c r="A8" s="4" t="str">
        <f>'ﾌﾞﾛｯｸ別'!B19</f>
        <v>長崎ＦＬＢ</v>
      </c>
      <c r="B8" s="10">
        <v>4</v>
      </c>
      <c r="C8" s="5" t="str">
        <f t="shared" si="1"/>
        <v>△</v>
      </c>
      <c r="D8" s="11">
        <v>4</v>
      </c>
      <c r="E8" s="10">
        <v>5</v>
      </c>
      <c r="F8" s="5" t="str">
        <f>IF(E8="","",IF(E8=G8,"△",IF(E8&gt;G8,"○","●")))</f>
        <v>●</v>
      </c>
      <c r="G8" s="11">
        <v>6</v>
      </c>
      <c r="H8" s="10">
        <v>1</v>
      </c>
      <c r="I8" s="5" t="str">
        <f>IF(H8="","",IF(H8=J8,"△",IF(H8&gt;J8,"○","●")))</f>
        <v>●</v>
      </c>
      <c r="J8" s="11">
        <v>5</v>
      </c>
      <c r="K8" s="10">
        <v>10</v>
      </c>
      <c r="L8" s="5" t="str">
        <f>IF(K8="","",IF(K8=M8,"△",IF(K8&gt;M8,"○","●")))</f>
        <v>●</v>
      </c>
      <c r="M8" s="11">
        <v>11</v>
      </c>
      <c r="N8" s="10">
        <v>22</v>
      </c>
      <c r="O8" s="5" t="str">
        <f>IF(N8="","",IF(N8=P8,"△",IF(N8&gt;P8,"○","●")))</f>
        <v>○</v>
      </c>
      <c r="P8" s="11">
        <v>0</v>
      </c>
      <c r="Q8" s="10">
        <v>3</v>
      </c>
      <c r="R8" s="5" t="str">
        <f>IF(Q8="","",IF(Q8=S8,"△",IF(Q8&gt;S8,"○","●")))</f>
        <v>●</v>
      </c>
      <c r="S8" s="11">
        <v>11</v>
      </c>
      <c r="T8" s="168"/>
      <c r="U8" s="169"/>
      <c r="V8" s="170"/>
      <c r="W8" s="13">
        <f t="shared" si="2"/>
        <v>6</v>
      </c>
      <c r="X8" s="14">
        <f t="shared" si="3"/>
        <v>1</v>
      </c>
      <c r="Y8" s="14">
        <f t="shared" si="4"/>
        <v>4</v>
      </c>
      <c r="Z8" s="14">
        <f t="shared" si="5"/>
        <v>1</v>
      </c>
      <c r="AA8" s="6">
        <f t="shared" si="6"/>
        <v>45</v>
      </c>
      <c r="AB8" s="6">
        <f t="shared" si="7"/>
        <v>37</v>
      </c>
      <c r="AC8" s="7">
        <f t="shared" si="8"/>
        <v>8</v>
      </c>
    </row>
  </sheetData>
  <sheetProtection/>
  <mergeCells count="14">
    <mergeCell ref="T1:V1"/>
    <mergeCell ref="T8:V8"/>
    <mergeCell ref="H4:J4"/>
    <mergeCell ref="K5:M5"/>
    <mergeCell ref="N6:P6"/>
    <mergeCell ref="Q7:S7"/>
    <mergeCell ref="B2:D2"/>
    <mergeCell ref="E3:G3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off" sqref="W2:AC8 V2:V7 T7 S2:T6 B2:B8 D2:E8 G2:H8 J2:K8 M2:N8 P2:Q8 S8:T8"/>
    <dataValidation allowBlank="1" showInputMessage="1" showErrorMessage="1" imeMode="hiragana" sqref="A2:A8 U1:U65536 C1:C65536 I1:I65536 O1:O65536 F1:F65536 L1:L65536 R1:R65536"/>
  </dataValidations>
  <printOptions horizontalCentered="1"/>
  <pageMargins left="0.1968503937007874" right="0.1968503937007874" top="0.8267716535433072" bottom="0.35433070866141736" header="0.35433070866141736" footer="0.1968503937007874"/>
  <pageSetup fitToHeight="1" fitToWidth="1" horizontalDpi="600" verticalDpi="600" orientation="landscape" paperSize="9" scale="96" r:id="rId1"/>
  <headerFooter alignWithMargins="0">
    <oddHeader>&amp;L&amp;24第30回カリフ・マルエス杯（&amp;A）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8"/>
  <sheetViews>
    <sheetView zoomScalePageLayoutView="0"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22" width="3.09765625" style="8" customWidth="1"/>
    <col min="23" max="29" width="6" style="8" customWidth="1"/>
    <col min="30" max="16384" width="8.796875" style="8" customWidth="1"/>
  </cols>
  <sheetData>
    <row r="1" spans="1:29" ht="23.25" customHeight="1">
      <c r="A1" s="25" t="str">
        <f>IF(SUM(W2:W8)=42,"対戦終了",IF(SUM(W2:W8)&gt;0,SUM(W2:W8)/2/21,"　"))</f>
        <v>対戦終了</v>
      </c>
      <c r="B1" s="171" t="str">
        <f>A2</f>
        <v>サンスパッツ</v>
      </c>
      <c r="C1" s="171"/>
      <c r="D1" s="171"/>
      <c r="E1" s="171" t="str">
        <f>A3</f>
        <v>セントラルパークス</v>
      </c>
      <c r="F1" s="171"/>
      <c r="G1" s="171"/>
      <c r="H1" s="171" t="str">
        <f>A4</f>
        <v>柏ヤンガーズ</v>
      </c>
      <c r="I1" s="171"/>
      <c r="J1" s="171"/>
      <c r="K1" s="171" t="str">
        <f>A5</f>
        <v>藤心ジャガーズ</v>
      </c>
      <c r="L1" s="171"/>
      <c r="M1" s="171"/>
      <c r="N1" s="171" t="str">
        <f>A6</f>
        <v>高野台ジャガーズ</v>
      </c>
      <c r="O1" s="171"/>
      <c r="P1" s="171"/>
      <c r="Q1" s="171" t="str">
        <f>A7</f>
        <v>大和田レッズ</v>
      </c>
      <c r="R1" s="171"/>
      <c r="S1" s="171"/>
      <c r="T1" s="171" t="str">
        <f>A8</f>
        <v>八木南クラブ</v>
      </c>
      <c r="U1" s="171"/>
      <c r="V1" s="171"/>
      <c r="W1" s="2" t="s">
        <v>0</v>
      </c>
      <c r="X1" s="2" t="s">
        <v>1</v>
      </c>
      <c r="Y1" s="2" t="s">
        <v>2</v>
      </c>
      <c r="Z1" s="2" t="s">
        <v>3</v>
      </c>
      <c r="AA1" s="2" t="s">
        <v>4</v>
      </c>
      <c r="AB1" s="2" t="s">
        <v>5</v>
      </c>
      <c r="AC1" s="2" t="s">
        <v>6</v>
      </c>
    </row>
    <row r="2" spans="1:29" ht="75.75" customHeight="1">
      <c r="A2" s="4" t="str">
        <f>'ﾌﾞﾛｯｸ別'!D13</f>
        <v>サンスパッツ</v>
      </c>
      <c r="B2" s="168"/>
      <c r="C2" s="169"/>
      <c r="D2" s="170"/>
      <c r="E2" s="10">
        <v>1</v>
      </c>
      <c r="F2" s="5" t="str">
        <f>IF(E2="","",IF(E2=G2,"△",IF(E2&gt;G2,"○","●")))</f>
        <v>●</v>
      </c>
      <c r="G2" s="11">
        <v>11</v>
      </c>
      <c r="H2" s="10">
        <v>8</v>
      </c>
      <c r="I2" s="5" t="str">
        <f>IF(H2="","",IF(H2=J2,"△",IF(H2&gt;J2,"○","●")))</f>
        <v>○</v>
      </c>
      <c r="J2" s="11">
        <v>7</v>
      </c>
      <c r="K2" s="10">
        <v>8</v>
      </c>
      <c r="L2" s="5" t="str">
        <f>IF(K2="","",IF(K2=M2,"△",IF(K2&gt;M2,"○","●")))</f>
        <v>○</v>
      </c>
      <c r="M2" s="11">
        <v>7</v>
      </c>
      <c r="N2" s="10">
        <v>1</v>
      </c>
      <c r="O2" s="5" t="str">
        <f>IF(N2="","",IF(N2=P2,"△",IF(N2&gt;P2,"○","●")))</f>
        <v>●</v>
      </c>
      <c r="P2" s="11">
        <v>17</v>
      </c>
      <c r="Q2" s="10">
        <v>7</v>
      </c>
      <c r="R2" s="5" t="str">
        <f>IF(Q2="","",IF(Q2=S2,"△",IF(Q2&gt;S2,"○","●")))</f>
        <v>○</v>
      </c>
      <c r="S2" s="11">
        <v>4</v>
      </c>
      <c r="T2" s="10">
        <v>21</v>
      </c>
      <c r="U2" s="5" t="str">
        <f aca="true" t="shared" si="0" ref="U2:U7">IF(T2="","",IF(T2=V2,"△",IF(T2&gt;V2,"○","●")))</f>
        <v>○</v>
      </c>
      <c r="V2" s="11">
        <v>0</v>
      </c>
      <c r="W2" s="13">
        <f>SUM(X2:Z2)</f>
        <v>6</v>
      </c>
      <c r="X2" s="14">
        <f>COUNTIF($B2:$V2,"○")</f>
        <v>4</v>
      </c>
      <c r="Y2" s="14">
        <f>COUNTIF($B2:$V2,"●")</f>
        <v>2</v>
      </c>
      <c r="Z2" s="14">
        <f>COUNTIF($B2:$V2,"△")</f>
        <v>0</v>
      </c>
      <c r="AA2" s="6">
        <f>B2+E2+H2+K2+N2+Q2+T2</f>
        <v>46</v>
      </c>
      <c r="AB2" s="6">
        <f>D2+G2+J2+M2+P2+S2+V2</f>
        <v>46</v>
      </c>
      <c r="AC2" s="7">
        <f>AA2-AB2</f>
        <v>0</v>
      </c>
    </row>
    <row r="3" spans="1:29" ht="75.75" customHeight="1">
      <c r="A3" s="4" t="str">
        <f>'ﾌﾞﾛｯｸ別'!D14</f>
        <v>セントラルパークス</v>
      </c>
      <c r="B3" s="10">
        <v>11</v>
      </c>
      <c r="C3" s="5" t="str">
        <f aca="true" t="shared" si="1" ref="C3:C8">IF(B3="","",IF(B3=D3,"△",IF(B3&gt;D3,"○","●")))</f>
        <v>○</v>
      </c>
      <c r="D3" s="11">
        <v>1</v>
      </c>
      <c r="E3" s="168"/>
      <c r="F3" s="169"/>
      <c r="G3" s="170"/>
      <c r="H3" s="10">
        <v>6</v>
      </c>
      <c r="I3" s="5" t="str">
        <f>IF(H3="","",IF(H3=J3,"△",IF(H3&gt;J3,"○","●")))</f>
        <v>○</v>
      </c>
      <c r="J3" s="11">
        <v>2</v>
      </c>
      <c r="K3" s="10">
        <v>4</v>
      </c>
      <c r="L3" s="5" t="str">
        <f>IF(K3="","",IF(K3=M3,"△",IF(K3&gt;M3,"○","●")))</f>
        <v>●</v>
      </c>
      <c r="M3" s="11">
        <v>5</v>
      </c>
      <c r="N3" s="10">
        <v>3</v>
      </c>
      <c r="O3" s="5" t="str">
        <f>IF(N3="","",IF(N3=P3,"△",IF(N3&gt;P3,"○","●")))</f>
        <v>●</v>
      </c>
      <c r="P3" s="11">
        <v>5</v>
      </c>
      <c r="Q3" s="10">
        <v>14</v>
      </c>
      <c r="R3" s="5" t="str">
        <f>IF(Q3="","",IF(Q3=S3,"△",IF(Q3&gt;S3,"○","●")))</f>
        <v>○</v>
      </c>
      <c r="S3" s="11">
        <v>1</v>
      </c>
      <c r="T3" s="10">
        <v>18</v>
      </c>
      <c r="U3" s="5" t="str">
        <f t="shared" si="0"/>
        <v>○</v>
      </c>
      <c r="V3" s="11">
        <v>1</v>
      </c>
      <c r="W3" s="13">
        <f aca="true" t="shared" si="2" ref="W3:W8">SUM(X3:Z3)</f>
        <v>6</v>
      </c>
      <c r="X3" s="14">
        <f aca="true" t="shared" si="3" ref="X3:X8">COUNTIF($B3:$V3,"○")</f>
        <v>4</v>
      </c>
      <c r="Y3" s="14">
        <f aca="true" t="shared" si="4" ref="Y3:Y8">COUNTIF($B3:$V3,"●")</f>
        <v>2</v>
      </c>
      <c r="Z3" s="14">
        <f aca="true" t="shared" si="5" ref="Z3:Z8">COUNTIF($B3:$V3,"△")</f>
        <v>0</v>
      </c>
      <c r="AA3" s="6">
        <f aca="true" t="shared" si="6" ref="AA3:AA8">B3+E3+H3+K3+N3+Q3+T3</f>
        <v>56</v>
      </c>
      <c r="AB3" s="6">
        <f aca="true" t="shared" si="7" ref="AB3:AB8">D3+G3+J3+M3+P3+S3+V3</f>
        <v>15</v>
      </c>
      <c r="AC3" s="7">
        <f aca="true" t="shared" si="8" ref="AC3:AC8">AA3-AB3</f>
        <v>41</v>
      </c>
    </row>
    <row r="4" spans="1:29" ht="75.75" customHeight="1">
      <c r="A4" s="4" t="str">
        <f>'ﾌﾞﾛｯｸ別'!D15</f>
        <v>柏ヤンガーズ</v>
      </c>
      <c r="B4" s="10">
        <v>7</v>
      </c>
      <c r="C4" s="5" t="str">
        <f t="shared" si="1"/>
        <v>●</v>
      </c>
      <c r="D4" s="11">
        <v>8</v>
      </c>
      <c r="E4" s="10">
        <v>2</v>
      </c>
      <c r="F4" s="5" t="str">
        <f>IF(E4="","",IF(E4=G4,"△",IF(E4&gt;G4,"○","●")))</f>
        <v>●</v>
      </c>
      <c r="G4" s="11">
        <v>6</v>
      </c>
      <c r="H4" s="168"/>
      <c r="I4" s="169"/>
      <c r="J4" s="170"/>
      <c r="K4" s="10">
        <v>3</v>
      </c>
      <c r="L4" s="5" t="str">
        <f>IF(K4="","",IF(K4=M4,"△",IF(K4&gt;M4,"○","●")))</f>
        <v>●</v>
      </c>
      <c r="M4" s="11">
        <v>4</v>
      </c>
      <c r="N4" s="10">
        <v>4</v>
      </c>
      <c r="O4" s="5" t="str">
        <f>IF(N4="","",IF(N4=P4,"△",IF(N4&gt;P4,"○","●")))</f>
        <v>●</v>
      </c>
      <c r="P4" s="11">
        <v>12</v>
      </c>
      <c r="Q4" s="10">
        <v>4</v>
      </c>
      <c r="R4" s="5" t="str">
        <f>IF(Q4="","",IF(Q4=S4,"△",IF(Q4&gt;S4,"○","●")))</f>
        <v>○</v>
      </c>
      <c r="S4" s="11">
        <v>3</v>
      </c>
      <c r="T4" s="10">
        <v>3</v>
      </c>
      <c r="U4" s="5" t="str">
        <f t="shared" si="0"/>
        <v>●</v>
      </c>
      <c r="V4" s="11">
        <v>7</v>
      </c>
      <c r="W4" s="13">
        <f t="shared" si="2"/>
        <v>6</v>
      </c>
      <c r="X4" s="14">
        <f t="shared" si="3"/>
        <v>1</v>
      </c>
      <c r="Y4" s="14">
        <f t="shared" si="4"/>
        <v>5</v>
      </c>
      <c r="Z4" s="14">
        <f t="shared" si="5"/>
        <v>0</v>
      </c>
      <c r="AA4" s="6">
        <f t="shared" si="6"/>
        <v>23</v>
      </c>
      <c r="AB4" s="6">
        <f t="shared" si="7"/>
        <v>40</v>
      </c>
      <c r="AC4" s="7">
        <f t="shared" si="8"/>
        <v>-17</v>
      </c>
    </row>
    <row r="5" spans="1:29" ht="75.75" customHeight="1">
      <c r="A5" s="4" t="str">
        <f>'ﾌﾞﾛｯｸ別'!D16</f>
        <v>藤心ジャガーズ</v>
      </c>
      <c r="B5" s="10">
        <v>7</v>
      </c>
      <c r="C5" s="5" t="str">
        <f t="shared" si="1"/>
        <v>●</v>
      </c>
      <c r="D5" s="11">
        <v>8</v>
      </c>
      <c r="E5" s="10">
        <v>5</v>
      </c>
      <c r="F5" s="5" t="str">
        <f>IF(E5="","",IF(E5=G5,"△",IF(E5&gt;G5,"○","●")))</f>
        <v>○</v>
      </c>
      <c r="G5" s="11">
        <v>4</v>
      </c>
      <c r="H5" s="10">
        <v>4</v>
      </c>
      <c r="I5" s="5" t="str">
        <f>IF(H5="","",IF(H5=J5,"△",IF(H5&gt;J5,"○","●")))</f>
        <v>○</v>
      </c>
      <c r="J5" s="11">
        <v>3</v>
      </c>
      <c r="K5" s="168"/>
      <c r="L5" s="169"/>
      <c r="M5" s="170"/>
      <c r="N5" s="10">
        <v>0</v>
      </c>
      <c r="O5" s="5" t="str">
        <f>IF(N5="","",IF(N5=P5,"△",IF(N5&gt;P5,"○","●")))</f>
        <v>●</v>
      </c>
      <c r="P5" s="11">
        <v>21</v>
      </c>
      <c r="Q5" s="10">
        <v>9</v>
      </c>
      <c r="R5" s="5" t="str">
        <f>IF(Q5="","",IF(Q5=S5,"△",IF(Q5&gt;S5,"○","●")))</f>
        <v>○</v>
      </c>
      <c r="S5" s="11">
        <v>8</v>
      </c>
      <c r="T5" s="10">
        <v>9</v>
      </c>
      <c r="U5" s="5" t="str">
        <f t="shared" si="0"/>
        <v>○</v>
      </c>
      <c r="V5" s="11">
        <v>2</v>
      </c>
      <c r="W5" s="13">
        <f t="shared" si="2"/>
        <v>6</v>
      </c>
      <c r="X5" s="14">
        <f t="shared" si="3"/>
        <v>4</v>
      </c>
      <c r="Y5" s="14">
        <f t="shared" si="4"/>
        <v>2</v>
      </c>
      <c r="Z5" s="14">
        <f t="shared" si="5"/>
        <v>0</v>
      </c>
      <c r="AA5" s="6">
        <f t="shared" si="6"/>
        <v>34</v>
      </c>
      <c r="AB5" s="6">
        <f t="shared" si="7"/>
        <v>46</v>
      </c>
      <c r="AC5" s="7">
        <f t="shared" si="8"/>
        <v>-12</v>
      </c>
    </row>
    <row r="6" spans="1:29" ht="75.75" customHeight="1">
      <c r="A6" s="4" t="str">
        <f>'ﾌﾞﾛｯｸ別'!D17</f>
        <v>高野台ジャガーズ</v>
      </c>
      <c r="B6" s="43">
        <v>17</v>
      </c>
      <c r="C6" s="5" t="str">
        <f t="shared" si="1"/>
        <v>○</v>
      </c>
      <c r="D6" s="11">
        <v>1</v>
      </c>
      <c r="E6" s="10">
        <v>5</v>
      </c>
      <c r="F6" s="5" t="str">
        <f>IF(E6="","",IF(E6=G6,"△",IF(E6&gt;G6,"○","●")))</f>
        <v>○</v>
      </c>
      <c r="G6" s="11">
        <v>3</v>
      </c>
      <c r="H6" s="10">
        <v>12</v>
      </c>
      <c r="I6" s="5" t="str">
        <f>IF(H6="","",IF(H6=J6,"△",IF(H6&gt;J6,"○","●")))</f>
        <v>○</v>
      </c>
      <c r="J6" s="11">
        <v>4</v>
      </c>
      <c r="K6" s="10">
        <v>21</v>
      </c>
      <c r="L6" s="5" t="str">
        <f>IF(K6="","",IF(K6=M6,"△",IF(K6&gt;M6,"○","●")))</f>
        <v>○</v>
      </c>
      <c r="M6" s="11">
        <v>0</v>
      </c>
      <c r="N6" s="168"/>
      <c r="O6" s="169"/>
      <c r="P6" s="170"/>
      <c r="Q6" s="10">
        <v>16</v>
      </c>
      <c r="R6" s="5" t="str">
        <f>IF(Q6="","",IF(Q6=S6,"△",IF(Q6&gt;S6,"○","●")))</f>
        <v>○</v>
      </c>
      <c r="S6" s="11">
        <v>1</v>
      </c>
      <c r="T6" s="10">
        <v>18</v>
      </c>
      <c r="U6" s="5" t="str">
        <f t="shared" si="0"/>
        <v>○</v>
      </c>
      <c r="V6" s="11">
        <v>1</v>
      </c>
      <c r="W6" s="13">
        <f t="shared" si="2"/>
        <v>6</v>
      </c>
      <c r="X6" s="14">
        <f t="shared" si="3"/>
        <v>6</v>
      </c>
      <c r="Y6" s="14">
        <f t="shared" si="4"/>
        <v>0</v>
      </c>
      <c r="Z6" s="14">
        <f t="shared" si="5"/>
        <v>0</v>
      </c>
      <c r="AA6" s="6">
        <f t="shared" si="6"/>
        <v>89</v>
      </c>
      <c r="AB6" s="6">
        <f t="shared" si="7"/>
        <v>10</v>
      </c>
      <c r="AC6" s="7">
        <f t="shared" si="8"/>
        <v>79</v>
      </c>
    </row>
    <row r="7" spans="1:29" ht="75.75" customHeight="1">
      <c r="A7" s="4" t="str">
        <f>'ﾌﾞﾛｯｸ別'!D18</f>
        <v>大和田レッズ</v>
      </c>
      <c r="B7" s="10">
        <v>4</v>
      </c>
      <c r="C7" s="5" t="str">
        <f t="shared" si="1"/>
        <v>●</v>
      </c>
      <c r="D7" s="11">
        <v>7</v>
      </c>
      <c r="E7" s="10">
        <v>1</v>
      </c>
      <c r="F7" s="5" t="str">
        <f>IF(E7="","",IF(E7=G7,"△",IF(E7&gt;G7,"○","●")))</f>
        <v>●</v>
      </c>
      <c r="G7" s="11">
        <v>14</v>
      </c>
      <c r="H7" s="10">
        <v>3</v>
      </c>
      <c r="I7" s="5" t="str">
        <f>IF(H7="","",IF(H7=J7,"△",IF(H7&gt;J7,"○","●")))</f>
        <v>●</v>
      </c>
      <c r="J7" s="11">
        <v>4</v>
      </c>
      <c r="K7" s="10">
        <v>8</v>
      </c>
      <c r="L7" s="5" t="str">
        <f>IF(K7="","",IF(K7=M7,"△",IF(K7&gt;M7,"○","●")))</f>
        <v>●</v>
      </c>
      <c r="M7" s="11">
        <v>9</v>
      </c>
      <c r="N7" s="10">
        <v>1</v>
      </c>
      <c r="O7" s="5" t="str">
        <f>IF(N7="","",IF(N7=P7,"△",IF(N7&gt;P7,"○","●")))</f>
        <v>●</v>
      </c>
      <c r="P7" s="11">
        <v>16</v>
      </c>
      <c r="Q7" s="168"/>
      <c r="R7" s="169"/>
      <c r="S7" s="170"/>
      <c r="T7" s="10">
        <v>6</v>
      </c>
      <c r="U7" s="5" t="str">
        <f t="shared" si="0"/>
        <v>●</v>
      </c>
      <c r="V7" s="11">
        <v>14</v>
      </c>
      <c r="W7" s="13">
        <f t="shared" si="2"/>
        <v>6</v>
      </c>
      <c r="X7" s="14">
        <f t="shared" si="3"/>
        <v>0</v>
      </c>
      <c r="Y7" s="14">
        <f t="shared" si="4"/>
        <v>6</v>
      </c>
      <c r="Z7" s="14">
        <f t="shared" si="5"/>
        <v>0</v>
      </c>
      <c r="AA7" s="6">
        <f t="shared" si="6"/>
        <v>23</v>
      </c>
      <c r="AB7" s="6">
        <f t="shared" si="7"/>
        <v>64</v>
      </c>
      <c r="AC7" s="7">
        <f t="shared" si="8"/>
        <v>-41</v>
      </c>
    </row>
    <row r="8" spans="1:29" ht="75.75" customHeight="1">
      <c r="A8" s="4" t="str">
        <f>'ﾌﾞﾛｯｸ別'!D19</f>
        <v>八木南クラブ</v>
      </c>
      <c r="B8" s="10">
        <v>0</v>
      </c>
      <c r="C8" s="5" t="str">
        <f t="shared" si="1"/>
        <v>●</v>
      </c>
      <c r="D8" s="11">
        <v>21</v>
      </c>
      <c r="E8" s="10">
        <v>1</v>
      </c>
      <c r="F8" s="5" t="str">
        <f>IF(E8="","",IF(E8=G8,"△",IF(E8&gt;G8,"○","●")))</f>
        <v>●</v>
      </c>
      <c r="G8" s="11">
        <v>18</v>
      </c>
      <c r="H8" s="10">
        <v>7</v>
      </c>
      <c r="I8" s="5" t="str">
        <f>IF(H8="","",IF(H8=J8,"△",IF(H8&gt;J8,"○","●")))</f>
        <v>○</v>
      </c>
      <c r="J8" s="11">
        <v>3</v>
      </c>
      <c r="K8" s="10">
        <v>2</v>
      </c>
      <c r="L8" s="5" t="str">
        <f>IF(K8="","",IF(K8=M8,"△",IF(K8&gt;M8,"○","●")))</f>
        <v>●</v>
      </c>
      <c r="M8" s="11">
        <v>9</v>
      </c>
      <c r="N8" s="10">
        <v>1</v>
      </c>
      <c r="O8" s="5" t="str">
        <f>IF(N8="","",IF(N8=P8,"△",IF(N8&gt;P8,"○","●")))</f>
        <v>●</v>
      </c>
      <c r="P8" s="11">
        <v>18</v>
      </c>
      <c r="Q8" s="10">
        <v>14</v>
      </c>
      <c r="R8" s="5" t="str">
        <f>IF(Q8="","",IF(Q8=S8,"△",IF(Q8&gt;S8,"○","●")))</f>
        <v>○</v>
      </c>
      <c r="S8" s="11">
        <v>6</v>
      </c>
      <c r="T8" s="168"/>
      <c r="U8" s="169"/>
      <c r="V8" s="170"/>
      <c r="W8" s="13">
        <f t="shared" si="2"/>
        <v>6</v>
      </c>
      <c r="X8" s="14">
        <f t="shared" si="3"/>
        <v>2</v>
      </c>
      <c r="Y8" s="14">
        <f t="shared" si="4"/>
        <v>4</v>
      </c>
      <c r="Z8" s="14">
        <f t="shared" si="5"/>
        <v>0</v>
      </c>
      <c r="AA8" s="6">
        <f t="shared" si="6"/>
        <v>25</v>
      </c>
      <c r="AB8" s="6">
        <f t="shared" si="7"/>
        <v>75</v>
      </c>
      <c r="AC8" s="7">
        <f t="shared" si="8"/>
        <v>-50</v>
      </c>
    </row>
  </sheetData>
  <sheetProtection/>
  <mergeCells count="14">
    <mergeCell ref="B2:D2"/>
    <mergeCell ref="E3:G3"/>
    <mergeCell ref="H4:J4"/>
    <mergeCell ref="K5:M5"/>
    <mergeCell ref="B1:D1"/>
    <mergeCell ref="E1:G1"/>
    <mergeCell ref="H1:J1"/>
    <mergeCell ref="K1:M1"/>
    <mergeCell ref="N1:P1"/>
    <mergeCell ref="Q1:S1"/>
    <mergeCell ref="N6:P6"/>
    <mergeCell ref="Q7:S7"/>
    <mergeCell ref="T1:V1"/>
    <mergeCell ref="T8:V8"/>
  </mergeCells>
  <dataValidations count="2">
    <dataValidation allowBlank="1" showInputMessage="1" showErrorMessage="1" imeMode="off" sqref="W2:AC8 V2:V7 T7 S2:T6 B2:B8 D2:E8 G2:H8 J2:K8 M2:N8 P2:Q8 S8:T8"/>
    <dataValidation allowBlank="1" showInputMessage="1" showErrorMessage="1" imeMode="hiragana" sqref="U1:U8 A2:A8 C1:C65536 F1:F65536 I1:I65536 L1:L65536 O1:O65536 R1:R65536"/>
  </dataValidations>
  <printOptions horizontalCentered="1"/>
  <pageMargins left="0.1968503937007874" right="0.1968503937007874" top="0.8267716535433072" bottom="0.35433070866141736" header="0.35433070866141736" footer="0.1968503937007874"/>
  <pageSetup fitToHeight="1" fitToWidth="1" horizontalDpi="600" verticalDpi="600" orientation="landscape" paperSize="9" scale="95" r:id="rId1"/>
  <headerFooter alignWithMargins="0">
    <oddHeader>&amp;L&amp;24第30回カリフ・マルエス杯（&amp;A）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STN02</dc:creator>
  <cp:keywords/>
  <dc:description/>
  <cp:lastModifiedBy>Inarida Shuichi</cp:lastModifiedBy>
  <cp:lastPrinted>2011-02-13T08:05:58Z</cp:lastPrinted>
  <dcterms:created xsi:type="dcterms:W3CDTF">2004-09-07T04:49:42Z</dcterms:created>
  <dcterms:modified xsi:type="dcterms:W3CDTF">2011-03-07T15:21:04Z</dcterms:modified>
  <cp:category/>
  <cp:version/>
  <cp:contentType/>
  <cp:contentStatus/>
</cp:coreProperties>
</file>